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2132" windowHeight="9240" activeTab="0"/>
  </bookViews>
  <sheets>
    <sheet name="sommaire" sheetId="1" r:id="rId1"/>
    <sheet name="1958 et apres" sheetId="2" r:id="rId2"/>
    <sheet name="1951 janvier à juin" sheetId="3" r:id="rId3"/>
    <sheet name="1951 juillet à aout" sheetId="4" r:id="rId4"/>
    <sheet name="1951 septembre à décembre" sheetId="5" r:id="rId5"/>
    <sheet name="1952 janvier à avril" sheetId="6" r:id="rId6"/>
    <sheet name="1952 mai à septembre" sheetId="7" r:id="rId7"/>
    <sheet name="1953" sheetId="8" r:id="rId8"/>
    <sheet name="1954 janvier aout" sheetId="9" r:id="rId9"/>
    <sheet name="1954 septembre décembre" sheetId="10" r:id="rId10"/>
    <sheet name="1955 janvier avril" sheetId="11" r:id="rId11"/>
    <sheet name="1955 mai à décembre" sheetId="12" r:id="rId12"/>
    <sheet name="1956" sheetId="13" r:id="rId13"/>
    <sheet name="1957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<sst xmlns="http://schemas.openxmlformats.org/spreadsheetml/2006/main" count="523" uniqueCount="97">
  <si>
    <t>année naissance</t>
  </si>
  <si>
    <t>années decote calcul2 (age annulation - age départ)</t>
  </si>
  <si>
    <t>taux remplacement final</t>
  </si>
  <si>
    <t>taux remplacement taux plein</t>
  </si>
  <si>
    <t>taux remplacement avant décote</t>
  </si>
  <si>
    <t>année ouverture droit</t>
  </si>
  <si>
    <t>1958 ou postérieure</t>
  </si>
  <si>
    <t>2020 ou postérieure</t>
  </si>
  <si>
    <t>Parametres de base</t>
  </si>
  <si>
    <t>Calcul indicatif votre taux de remplacement personnel</t>
  </si>
  <si>
    <t>Age de départ</t>
  </si>
  <si>
    <t>nombre annuités à l'age de départ</t>
  </si>
  <si>
    <t>taux décote pour 1 an</t>
  </si>
  <si>
    <t>par an</t>
  </si>
  <si>
    <t>du dernier traitement</t>
  </si>
  <si>
    <t>traitement brut</t>
  </si>
  <si>
    <t>certifié classe normale 11eme échelon</t>
  </si>
  <si>
    <t>agrégé classe normale 11eme échelon</t>
  </si>
  <si>
    <t>certifié hors classe 7eme échelon</t>
  </si>
  <si>
    <t>agrégé hors classe dernier échelon</t>
  </si>
  <si>
    <t>pension brute</t>
  </si>
  <si>
    <t>pension nette</t>
  </si>
  <si>
    <t>retenues sur pension 6,90%</t>
  </si>
  <si>
    <t>mgen 3,35%</t>
  </si>
  <si>
    <t>date naissance 1958 ou postérieure</t>
  </si>
  <si>
    <t>années décote effectif(= la valeur la plus réduite  des deux calculs)</t>
  </si>
  <si>
    <t>Snes section académique de Versailles</t>
  </si>
  <si>
    <t>Simulation effet Réforme Retraites</t>
  </si>
  <si>
    <t>pension calcul 1 abattement  au prorata des annuités</t>
  </si>
  <si>
    <t>Les coupes dans le parc de Chantilly ou ce que Monsieur Woerth fait de vos retraites</t>
  </si>
  <si>
    <t>années decote calcul1 (nombre années exigées - nombre années effectives)</t>
  </si>
  <si>
    <t>age ouverture droit 62 ans</t>
  </si>
  <si>
    <t>annuités exigées 41,5</t>
  </si>
  <si>
    <t>age annulation décote 67</t>
  </si>
  <si>
    <t>décote</t>
  </si>
  <si>
    <t>&lt;--à renseigner</t>
  </si>
  <si>
    <t>nombre annuités à 62 ans (âge d'ouverture des droits )</t>
  </si>
  <si>
    <t>age ouverture droit 60 ans</t>
  </si>
  <si>
    <t>annuités exigées 40,75</t>
  </si>
  <si>
    <t>age annulation décote 62 ans 9 mois</t>
  </si>
  <si>
    <t>date naissance 1951 Janvier à Juin</t>
  </si>
  <si>
    <t>nombre annuités à 60 ans (âge d'ouverture des droits )</t>
  </si>
  <si>
    <t>Sachant que tous les collègues ne parviennent pas au dernier échelon</t>
  </si>
  <si>
    <t>age ouverture droit 60 ans 4 mois</t>
  </si>
  <si>
    <t>age annulation décote 63 ans 1 mois</t>
  </si>
  <si>
    <t>1951 janvier à juin</t>
  </si>
  <si>
    <t>1951 juillet à aout</t>
  </si>
  <si>
    <t>date naissance 1951 Juillet à août</t>
  </si>
  <si>
    <t>nombre annuités à 60 ans 4 mois(âge d'ouverture des droits )</t>
  </si>
  <si>
    <t>date naissance 1951 septembre à décembre</t>
  </si>
  <si>
    <t>age annulation décote 63 ans 4 mois</t>
  </si>
  <si>
    <t>1951 septembre à décembre</t>
  </si>
  <si>
    <t>date naissance 1952 janvier à avril</t>
  </si>
  <si>
    <t>1952 janvier à avril</t>
  </si>
  <si>
    <t>age ouverture droit 60 ans 8 mois</t>
  </si>
  <si>
    <t>annuités exigées 41</t>
  </si>
  <si>
    <t>age annulation décote 63 ans 8 mois</t>
  </si>
  <si>
    <t>nombre annuités à 60 ans 8 mois(âge d'ouverture des droits )</t>
  </si>
  <si>
    <t>date naissance 1952 mai à septembre</t>
  </si>
  <si>
    <t>1952 mai à septembre</t>
  </si>
  <si>
    <t>age annulation décote 63 ans 11 mois</t>
  </si>
  <si>
    <t>date naissance 1953</t>
  </si>
  <si>
    <t>age ouverture droit 61 ans</t>
  </si>
  <si>
    <t>age annulation décote 64 ans 6 mois</t>
  </si>
  <si>
    <t>nombre annuités à 61 ans (âge d'ouverture des droits )</t>
  </si>
  <si>
    <t>annuités exigées 41,25</t>
  </si>
  <si>
    <t>date naissance 1954 janvier aout</t>
  </si>
  <si>
    <t>1954 janvier aout</t>
  </si>
  <si>
    <t>age ouverture droit 61 ans 4 mois</t>
  </si>
  <si>
    <t>age annulation décote 65 ans 1 mois</t>
  </si>
  <si>
    <t>nombre annuités à 61 ans 4 mois (âge d'ouverture des droits )</t>
  </si>
  <si>
    <t>date naissance 1954 septembre décembre</t>
  </si>
  <si>
    <t>1954 septembre décembre</t>
  </si>
  <si>
    <t>age annulation décote 65 ans 4 mois</t>
  </si>
  <si>
    <t>date naissance 1955 janvier avril</t>
  </si>
  <si>
    <t>age ouverture droit 61 ans 8 mois</t>
  </si>
  <si>
    <t>nombre annuités à 61 ans 8 mois (âge d'ouverture des droits )</t>
  </si>
  <si>
    <t>date naissance 1955 mai à décembre</t>
  </si>
  <si>
    <t xml:space="preserve"> 1955 mai à décembre</t>
  </si>
  <si>
    <t>age annulation décote 65 ans 11mois</t>
  </si>
  <si>
    <t>age annulation décote 65 ans 8 mois</t>
  </si>
  <si>
    <t>date naissance 1956</t>
  </si>
  <si>
    <t>age annulation décote 66 ans 6 mois</t>
  </si>
  <si>
    <t>date naissance 1957</t>
  </si>
  <si>
    <t>age annulation décote 66 ans 9 mois</t>
  </si>
  <si>
    <t>Faire le Calcul indicatif votre taux de remplacement personnel</t>
  </si>
  <si>
    <t>les onglets sont classés par ordre chronologique de date de naissance, sauf le premier</t>
  </si>
  <si>
    <t>Sachant que tous les collègues ne parviennent pas au dernier échelon…….</t>
  </si>
  <si>
    <t xml:space="preserve">62 ans -  age à l'entrée dans le métier </t>
  </si>
  <si>
    <t>plus pour les femmes un an par enfant si vous étiez déjà en fonction</t>
  </si>
  <si>
    <t xml:space="preserve">61 ans 8 mois -  age à l'entrée dans le métier </t>
  </si>
  <si>
    <t xml:space="preserve">61 ans 4 mois -  age à l'entrée dans le métier </t>
  </si>
  <si>
    <t xml:space="preserve">61 ans -  age à l'entrée dans le métier </t>
  </si>
  <si>
    <t xml:space="preserve">60 ans 8 mois -  age à l'entrée dans le métier </t>
  </si>
  <si>
    <t xml:space="preserve">60 ans 4 mois -  age à l'entrée dans le métier </t>
  </si>
  <si>
    <t xml:space="preserve">60 ans -  age à l'entrée dans le métier </t>
  </si>
  <si>
    <t>Choisir la feuille de calcul qui correspond à votre date de naissance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</si>
</sst>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,##0.00\ &quot;€&quot;"/>
    <numFmt numFmtId="166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0" xfId="0" applyFont="1" applyFill="1" applyAlignment="1">
      <alignment/>
    </xf>
    <xf numFmtId="9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65" fontId="6" fillId="2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3" fillId="2" borderId="0" xfId="0" applyFont="1" applyFill="1" applyAlignment="1">
      <alignment wrapText="1"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9" fontId="1" fillId="5" borderId="0" xfId="0" applyNumberFormat="1" applyFont="1" applyFill="1" applyAlignment="1">
      <alignment/>
    </xf>
    <xf numFmtId="10" fontId="0" fillId="0" borderId="0" xfId="19" applyNumberFormat="1" applyAlignment="1">
      <alignment/>
    </xf>
    <xf numFmtId="10" fontId="3" fillId="2" borderId="0" xfId="0" applyNumberFormat="1" applyFont="1" applyFill="1" applyAlignment="1">
      <alignment/>
    </xf>
    <xf numFmtId="0" fontId="3" fillId="5" borderId="3" xfId="0" applyFont="1" applyFill="1" applyBorder="1" applyAlignment="1" applyProtection="1">
      <alignment/>
      <protection locked="0"/>
    </xf>
    <xf numFmtId="0" fontId="3" fillId="5" borderId="4" xfId="0" applyNumberFormat="1" applyFont="1" applyFill="1" applyBorder="1" applyAlignment="1" applyProtection="1">
      <alignment/>
      <protection locked="0"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0" fillId="0" borderId="0" xfId="19" applyNumberFormat="1" applyAlignment="1">
      <alignment/>
    </xf>
    <xf numFmtId="10" fontId="1" fillId="2" borderId="0" xfId="19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1" fillId="5" borderId="0" xfId="0" applyNumberFormat="1" applyFont="1" applyFill="1" applyAlignment="1">
      <alignment/>
    </xf>
    <xf numFmtId="10" fontId="1" fillId="5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8" fontId="1" fillId="0" borderId="0" xfId="0" applyNumberFormat="1" applyFont="1" applyAlignment="1">
      <alignment wrapText="1"/>
    </xf>
    <xf numFmtId="0" fontId="7" fillId="3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11.421875" defaultRowHeight="12.75"/>
  <sheetData>
    <row r="1" ht="17.25">
      <c r="A1" s="6" t="s">
        <v>26</v>
      </c>
    </row>
    <row r="2" ht="17.25">
      <c r="A2" s="6" t="s">
        <v>27</v>
      </c>
    </row>
    <row r="3" ht="12.75">
      <c r="A3" s="1" t="s">
        <v>29</v>
      </c>
    </row>
    <row r="4" spans="1:8" ht="21">
      <c r="A4" s="28" t="s">
        <v>85</v>
      </c>
      <c r="B4" s="21"/>
      <c r="C4" s="21"/>
      <c r="D4" s="21"/>
      <c r="E4" s="21"/>
      <c r="F4" s="21"/>
      <c r="G4" s="21"/>
      <c r="H4" s="21"/>
    </row>
    <row r="5" spans="1:8" ht="17.25">
      <c r="A5" s="15" t="s">
        <v>96</v>
      </c>
      <c r="B5" s="9"/>
      <c r="C5" s="9"/>
      <c r="D5" s="9"/>
      <c r="E5" s="9"/>
      <c r="F5" s="9"/>
      <c r="G5" s="9"/>
      <c r="H5" s="9"/>
    </row>
    <row r="7" spans="1:9" ht="15">
      <c r="A7" s="40" t="s">
        <v>86</v>
      </c>
      <c r="B7" s="8"/>
      <c r="C7" s="8"/>
      <c r="D7" s="8"/>
      <c r="E7" s="8"/>
      <c r="F7" s="8"/>
      <c r="G7" s="8"/>
      <c r="H7" s="8"/>
      <c r="I7" s="8"/>
    </row>
  </sheetData>
  <sheetProtection password="D8F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71</v>
      </c>
      <c r="C4" s="21"/>
      <c r="D4" s="21"/>
      <c r="E4" s="21"/>
      <c r="F4" s="21"/>
    </row>
    <row r="5" spans="1:6" ht="52.5">
      <c r="A5" t="s">
        <v>0</v>
      </c>
      <c r="B5" s="30" t="s">
        <v>68</v>
      </c>
      <c r="C5" s="30" t="s">
        <v>5</v>
      </c>
      <c r="D5" s="30" t="s">
        <v>32</v>
      </c>
      <c r="E5" s="30" t="s">
        <v>73</v>
      </c>
      <c r="F5" s="30" t="s">
        <v>12</v>
      </c>
    </row>
    <row r="6" spans="1:6" ht="21">
      <c r="A6" s="28" t="s">
        <v>72</v>
      </c>
      <c r="B6" s="20">
        <v>61.33</v>
      </c>
      <c r="C6" s="20">
        <v>2016</v>
      </c>
      <c r="D6" s="20">
        <v>41.5</v>
      </c>
      <c r="E6" s="37">
        <f>65.33</f>
        <v>65.33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61.33</v>
      </c>
      <c r="C9" s="29" t="s">
        <v>35</v>
      </c>
    </row>
    <row r="10" spans="1:5" ht="51.75">
      <c r="A10" s="17" t="s">
        <v>70</v>
      </c>
      <c r="B10" s="26">
        <v>37</v>
      </c>
      <c r="C10" s="29" t="s">
        <v>35</v>
      </c>
      <c r="D10" s="43" t="s">
        <v>91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32">
        <f>B11/D6</f>
        <v>0.891566265060241</v>
      </c>
    </row>
    <row r="13" spans="1:2" ht="12.75">
      <c r="A13" s="2" t="s">
        <v>28</v>
      </c>
      <c r="B13" s="18">
        <f>IF(B12&gt;1,1,B12)</f>
        <v>0.891566265060241</v>
      </c>
    </row>
    <row r="14" spans="1:2" ht="12.75">
      <c r="A14" s="2" t="s">
        <v>4</v>
      </c>
      <c r="B14" s="33">
        <f>B7*B13</f>
        <v>0.6686746987951807</v>
      </c>
    </row>
    <row r="15" spans="1:2" ht="26.25">
      <c r="A15" s="2" t="s">
        <v>30</v>
      </c>
      <c r="B15">
        <f>D6-B11</f>
        <v>4.5</v>
      </c>
    </row>
    <row r="16" spans="1:2" ht="12.75">
      <c r="A16" s="2" t="s">
        <v>1</v>
      </c>
      <c r="B16" s="39">
        <f>E6-B9</f>
        <v>4</v>
      </c>
    </row>
    <row r="17" spans="1:2" ht="26.25">
      <c r="A17" s="2" t="s">
        <v>25</v>
      </c>
      <c r="B17" s="18">
        <f>IF(B15&gt;B16,B16,B15)</f>
        <v>4</v>
      </c>
    </row>
    <row r="18" spans="1:4" ht="12.75">
      <c r="A18" s="2" t="s">
        <v>34</v>
      </c>
      <c r="B18" s="34">
        <f>B17*C18</f>
        <v>0.2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0.4686746987951807</v>
      </c>
      <c r="C19" s="3" t="s">
        <v>14</v>
      </c>
    </row>
    <row r="21" spans="1:6" ht="27.7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1427.925265060241</v>
      </c>
      <c r="D22" s="10">
        <f>0.069*C22</f>
        <v>98.52684328915663</v>
      </c>
      <c r="E22" s="10">
        <f>C22*0.0335</f>
        <v>47.83549637951808</v>
      </c>
      <c r="F22" s="14">
        <f>C22-D22-E22</f>
        <v>1281.5629253915663</v>
      </c>
    </row>
    <row r="23" spans="1:6" ht="15">
      <c r="A23" s="2" t="s">
        <v>18</v>
      </c>
      <c r="B23" s="12">
        <v>3625.52</v>
      </c>
      <c r="C23" s="10">
        <f>B23*B19</f>
        <v>1699.1894939759036</v>
      </c>
      <c r="D23" s="10">
        <f>0.069*C23</f>
        <v>117.24407508433735</v>
      </c>
      <c r="E23" s="10">
        <f>C23*0.0335</f>
        <v>56.922848048192776</v>
      </c>
      <c r="F23" s="14">
        <f>C23-D23-E23</f>
        <v>1525.0225708433736</v>
      </c>
    </row>
    <row r="24" spans="1:6" ht="15">
      <c r="A24" s="2" t="s">
        <v>17</v>
      </c>
      <c r="B24" s="12">
        <v>3801.47</v>
      </c>
      <c r="C24" s="10">
        <f>B24*B19</f>
        <v>1781.6528072289154</v>
      </c>
      <c r="D24" s="10">
        <f>0.069*C24</f>
        <v>122.93404369879518</v>
      </c>
      <c r="E24" s="10">
        <f>C24*0.0335</f>
        <v>59.685369042168674</v>
      </c>
      <c r="F24" s="14">
        <f>C24-D24-E24</f>
        <v>1599.0333944879515</v>
      </c>
    </row>
    <row r="25" spans="1:6" ht="15">
      <c r="A25" s="2" t="s">
        <v>19</v>
      </c>
      <c r="B25" s="12">
        <v>4458.97</v>
      </c>
      <c r="C25" s="10">
        <f>B25*B19</f>
        <v>2089.806421686747</v>
      </c>
      <c r="D25" s="10">
        <f>0.069*C25</f>
        <v>144.19664309638554</v>
      </c>
      <c r="E25" s="10">
        <f>C25*0.0335</f>
        <v>70.00851512650603</v>
      </c>
      <c r="F25" s="14">
        <f>C25-D25-E25</f>
        <v>1875.6012634638555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61.33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4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74</v>
      </c>
      <c r="C4" s="21"/>
      <c r="D4" s="21"/>
      <c r="E4" s="21"/>
      <c r="F4" s="21"/>
    </row>
    <row r="5" spans="1:6" ht="52.5">
      <c r="A5" t="s">
        <v>0</v>
      </c>
      <c r="B5" s="30" t="s">
        <v>75</v>
      </c>
      <c r="C5" s="30" t="s">
        <v>5</v>
      </c>
      <c r="D5" s="30" t="s">
        <v>32</v>
      </c>
      <c r="E5" s="30" t="s">
        <v>80</v>
      </c>
      <c r="F5" s="30" t="s">
        <v>12</v>
      </c>
    </row>
    <row r="6" spans="1:6" ht="21">
      <c r="A6" s="28" t="s">
        <v>74</v>
      </c>
      <c r="B6" s="20">
        <v>61.66</v>
      </c>
      <c r="C6" s="20">
        <v>2016</v>
      </c>
      <c r="D6" s="20">
        <v>41.5</v>
      </c>
      <c r="E6" s="37">
        <f>65.66</f>
        <v>65.66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51.75">
      <c r="A10" s="17" t="s">
        <v>76</v>
      </c>
      <c r="B10" s="26">
        <v>40</v>
      </c>
      <c r="C10" s="29" t="s">
        <v>35</v>
      </c>
      <c r="D10" s="43" t="s">
        <v>90</v>
      </c>
      <c r="E10" s="43" t="s">
        <v>89</v>
      </c>
    </row>
    <row r="11" spans="1:2" ht="14.25" customHeight="1">
      <c r="A11" s="2" t="s">
        <v>11</v>
      </c>
      <c r="B11" s="1">
        <f>B10+B9-B6</f>
        <v>40.34</v>
      </c>
    </row>
    <row r="12" ht="12.75" hidden="1">
      <c r="B12" s="32">
        <f>B11/D6</f>
        <v>0.9720481927710845</v>
      </c>
    </row>
    <row r="13" spans="1:2" ht="12.75">
      <c r="A13" s="2" t="s">
        <v>28</v>
      </c>
      <c r="B13" s="18">
        <f>IF(B12&gt;1,1,B12)</f>
        <v>0.9720481927710845</v>
      </c>
    </row>
    <row r="14" spans="1:2" ht="12.75">
      <c r="A14" s="2" t="s">
        <v>4</v>
      </c>
      <c r="B14" s="33">
        <f>B7*B13</f>
        <v>0.7290361445783133</v>
      </c>
    </row>
    <row r="15" spans="1:2" ht="26.25">
      <c r="A15" s="2" t="s">
        <v>30</v>
      </c>
      <c r="B15">
        <f>D6-B11</f>
        <v>1.1599999999999966</v>
      </c>
    </row>
    <row r="16" spans="1:2" ht="12.75">
      <c r="A16" s="2" t="s">
        <v>1</v>
      </c>
      <c r="B16" s="39">
        <f>E6-B9</f>
        <v>3.6599999999999966</v>
      </c>
    </row>
    <row r="17" spans="1:2" ht="26.25">
      <c r="A17" s="2" t="s">
        <v>25</v>
      </c>
      <c r="B17" s="18">
        <f>IF(B15&gt;B16,B16,B15)</f>
        <v>1.1599999999999966</v>
      </c>
    </row>
    <row r="18" spans="1:4" ht="12.75">
      <c r="A18" s="2" t="s">
        <v>34</v>
      </c>
      <c r="B18" s="34">
        <f>B17*C18</f>
        <v>0.05799999999999983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0.6710361445783135</v>
      </c>
      <c r="C19" s="3" t="s">
        <v>14</v>
      </c>
    </row>
    <row r="21" spans="1:6" ht="25.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2044.465952771085</v>
      </c>
      <c r="D22" s="10">
        <f>0.069*C22</f>
        <v>141.06815074120487</v>
      </c>
      <c r="E22" s="10">
        <f>C22*0.0335</f>
        <v>68.48960941783136</v>
      </c>
      <c r="F22" s="14">
        <f>C22-D22-E22</f>
        <v>1834.9081926120489</v>
      </c>
    </row>
    <row r="23" spans="1:6" ht="15">
      <c r="A23" s="2" t="s">
        <v>18</v>
      </c>
      <c r="B23" s="12">
        <v>3625.52</v>
      </c>
      <c r="C23" s="10">
        <f>B23*B19</f>
        <v>2432.854962891567</v>
      </c>
      <c r="D23" s="10">
        <f>0.069*C23</f>
        <v>167.86699243951816</v>
      </c>
      <c r="E23" s="10">
        <f>C23*0.0335</f>
        <v>81.5006412568675</v>
      </c>
      <c r="F23" s="14">
        <f>C23-D23-E23</f>
        <v>2183.4873291951817</v>
      </c>
    </row>
    <row r="24" spans="1:6" ht="15">
      <c r="A24" s="2" t="s">
        <v>17</v>
      </c>
      <c r="B24" s="12">
        <v>3801.47</v>
      </c>
      <c r="C24" s="10">
        <f>B24*B19</f>
        <v>2550.9237725301214</v>
      </c>
      <c r="D24" s="10">
        <f>0.069*C24</f>
        <v>176.0137403045784</v>
      </c>
      <c r="E24" s="10">
        <f>C24*0.0335</f>
        <v>85.45594637975907</v>
      </c>
      <c r="F24" s="14">
        <f>C24-D24-E24</f>
        <v>2289.454085845784</v>
      </c>
    </row>
    <row r="25" spans="1:6" ht="15">
      <c r="A25" s="2" t="s">
        <v>19</v>
      </c>
      <c r="B25" s="12">
        <v>4458.97</v>
      </c>
      <c r="C25" s="10">
        <f>B25*B19</f>
        <v>2992.130037590363</v>
      </c>
      <c r="D25" s="10">
        <f>0.069*C25</f>
        <v>206.45697259373506</v>
      </c>
      <c r="E25" s="10">
        <f>C25*0.0335</f>
        <v>100.23635625927716</v>
      </c>
      <c r="F25" s="14">
        <f>C25-D25-E25</f>
        <v>2685.4367087373507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61.66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7">
      <selection activeCell="B2" sqref="B2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5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77</v>
      </c>
      <c r="C4" s="21"/>
      <c r="D4" s="21"/>
      <c r="E4" s="21"/>
      <c r="F4" s="21"/>
    </row>
    <row r="5" spans="1:6" ht="52.5">
      <c r="A5" t="s">
        <v>0</v>
      </c>
      <c r="B5" s="30" t="s">
        <v>75</v>
      </c>
      <c r="C5" s="30" t="s">
        <v>5</v>
      </c>
      <c r="D5" s="30" t="s">
        <v>32</v>
      </c>
      <c r="E5" s="30" t="s">
        <v>79</v>
      </c>
      <c r="F5" s="30" t="s">
        <v>12</v>
      </c>
    </row>
    <row r="6" spans="1:6" ht="21">
      <c r="A6" s="28" t="s">
        <v>78</v>
      </c>
      <c r="B6" s="20">
        <v>61.66</v>
      </c>
      <c r="C6" s="20">
        <v>2017</v>
      </c>
      <c r="D6" s="20">
        <v>41.5</v>
      </c>
      <c r="E6" s="37">
        <f>11/12+65</f>
        <v>65.91666666666667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61.66</v>
      </c>
      <c r="C9" s="29" t="s">
        <v>35</v>
      </c>
    </row>
    <row r="10" spans="1:5" ht="51.75">
      <c r="A10" s="17" t="s">
        <v>76</v>
      </c>
      <c r="B10" s="26">
        <v>40</v>
      </c>
      <c r="C10" s="29" t="s">
        <v>35</v>
      </c>
      <c r="D10" s="43" t="s">
        <v>90</v>
      </c>
      <c r="E10" s="43" t="s">
        <v>89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0.963855421686747</v>
      </c>
    </row>
    <row r="13" spans="1:2" ht="12.75">
      <c r="A13" s="2" t="s">
        <v>28</v>
      </c>
      <c r="B13" s="18">
        <f>IF(B12&gt;1,1,B12)</f>
        <v>0.963855421686747</v>
      </c>
    </row>
    <row r="14" spans="1:2" ht="12.75">
      <c r="A14" s="2" t="s">
        <v>4</v>
      </c>
      <c r="B14" s="33">
        <f>B7*B13</f>
        <v>0.7228915662650602</v>
      </c>
    </row>
    <row r="15" spans="1:2" ht="26.25">
      <c r="A15" s="2" t="s">
        <v>30</v>
      </c>
      <c r="B15">
        <f>D6-B11</f>
        <v>1.5</v>
      </c>
    </row>
    <row r="16" spans="1:2" ht="12.75">
      <c r="A16" s="2" t="s">
        <v>1</v>
      </c>
      <c r="B16" s="39">
        <f>E6-B9</f>
        <v>4.256666666666675</v>
      </c>
    </row>
    <row r="17" spans="1:2" ht="26.25">
      <c r="A17" s="2" t="s">
        <v>25</v>
      </c>
      <c r="B17" s="18">
        <f>IF(B15&gt;B16,B16,B15)</f>
        <v>1.5</v>
      </c>
    </row>
    <row r="18" spans="1:4" ht="12.75">
      <c r="A18" s="2" t="s">
        <v>34</v>
      </c>
      <c r="B18" s="34">
        <f>B17*C18</f>
        <v>0.07500000000000001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0.6478915662650602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1973.9506716867468</v>
      </c>
      <c r="D22" s="10">
        <f>0.069*C22</f>
        <v>136.20259634638555</v>
      </c>
      <c r="E22" s="10">
        <f>C22*0.0335</f>
        <v>66.12734750150602</v>
      </c>
      <c r="F22" s="14">
        <f>C22-D22-E22</f>
        <v>1771.6207278388554</v>
      </c>
    </row>
    <row r="23" spans="1:6" ht="15">
      <c r="A23" s="2" t="s">
        <v>18</v>
      </c>
      <c r="B23" s="12">
        <v>3625.52</v>
      </c>
      <c r="C23" s="10">
        <f>B23*B19</f>
        <v>2348.943831325301</v>
      </c>
      <c r="D23" s="10">
        <f>0.069*C23</f>
        <v>162.07712436144578</v>
      </c>
      <c r="E23" s="10">
        <f>C23*0.0335</f>
        <v>78.68961834939758</v>
      </c>
      <c r="F23" s="14">
        <f>C23-D23-E23</f>
        <v>2108.1770886144573</v>
      </c>
    </row>
    <row r="24" spans="1:6" ht="15">
      <c r="A24" s="2" t="s">
        <v>17</v>
      </c>
      <c r="B24" s="12">
        <v>3801.47</v>
      </c>
      <c r="C24" s="10">
        <f>B24*B19</f>
        <v>2462.9403524096383</v>
      </c>
      <c r="D24" s="10">
        <f>0.069*C24</f>
        <v>169.94288431626507</v>
      </c>
      <c r="E24" s="10">
        <f>C24*0.0335</f>
        <v>82.50850180572289</v>
      </c>
      <c r="F24" s="14">
        <f>C24-D24-E24</f>
        <v>2210.4889662876503</v>
      </c>
    </row>
    <row r="25" spans="1:6" ht="15">
      <c r="A25" s="2" t="s">
        <v>19</v>
      </c>
      <c r="B25" s="12">
        <v>4458.97</v>
      </c>
      <c r="C25" s="10">
        <f>B25*B19</f>
        <v>2888.9290572289156</v>
      </c>
      <c r="D25" s="10">
        <f>0.069*C25</f>
        <v>199.3361049487952</v>
      </c>
      <c r="E25" s="10">
        <f>C25*0.0335</f>
        <v>96.77912341716868</v>
      </c>
      <c r="F25" s="14">
        <f>C25-D25-E25</f>
        <v>2592.8138288629516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61.66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B9" sqref="B9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81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82</v>
      </c>
      <c r="F5" s="30" t="s">
        <v>12</v>
      </c>
    </row>
    <row r="6" spans="1:6" ht="21">
      <c r="A6" s="28">
        <v>1956</v>
      </c>
      <c r="B6" s="20">
        <v>62</v>
      </c>
      <c r="C6" s="20">
        <v>2018</v>
      </c>
      <c r="D6" s="20">
        <v>41.5</v>
      </c>
      <c r="E6" s="37">
        <f>66.5</f>
        <v>66.5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36</v>
      </c>
      <c r="B10" s="26">
        <v>36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32">
        <f>B11/D6</f>
        <v>0.891566265060241</v>
      </c>
    </row>
    <row r="13" spans="1:2" ht="12.75">
      <c r="A13" s="2" t="s">
        <v>28</v>
      </c>
      <c r="B13" s="18">
        <f>IF(B12&gt;1,1,B12)</f>
        <v>0.891566265060241</v>
      </c>
    </row>
    <row r="14" spans="1:2" ht="12.75">
      <c r="A14" s="2" t="s">
        <v>4</v>
      </c>
      <c r="B14" s="33">
        <f>B7*B13</f>
        <v>0.6686746987951807</v>
      </c>
    </row>
    <row r="15" spans="1:2" ht="26.25">
      <c r="A15" s="2" t="s">
        <v>30</v>
      </c>
      <c r="B15">
        <f>D6-B11</f>
        <v>4.5</v>
      </c>
    </row>
    <row r="16" spans="1:2" ht="12.75">
      <c r="A16" s="2" t="s">
        <v>1</v>
      </c>
      <c r="B16" s="39">
        <f>E6-B9</f>
        <v>3.5</v>
      </c>
    </row>
    <row r="17" spans="1:2" ht="26.25">
      <c r="A17" s="2" t="s">
        <v>25</v>
      </c>
      <c r="B17" s="18">
        <f>IF(B15&gt;B16,B16,B15)</f>
        <v>3.5</v>
      </c>
    </row>
    <row r="18" spans="1:4" ht="12.75">
      <c r="A18" s="2" t="s">
        <v>34</v>
      </c>
      <c r="B18" s="34">
        <f>B17*C18</f>
        <v>0.17500000000000002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0.49367469879518067</v>
      </c>
      <c r="C19" s="3" t="s">
        <v>14</v>
      </c>
    </row>
    <row r="21" spans="1:6" ht="27.7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1504.0935150602409</v>
      </c>
      <c r="D22" s="10">
        <f>0.069*C22</f>
        <v>103.78245253915662</v>
      </c>
      <c r="E22" s="10">
        <f>C22*0.0335</f>
        <v>50.38713275451807</v>
      </c>
      <c r="F22" s="14">
        <f>C22-D22-E22</f>
        <v>1349.9239297665663</v>
      </c>
    </row>
    <row r="23" spans="1:6" ht="15">
      <c r="A23" s="2" t="s">
        <v>18</v>
      </c>
      <c r="B23" s="12">
        <v>3625.52</v>
      </c>
      <c r="C23" s="10">
        <f>B23*B19</f>
        <v>1789.8274939759035</v>
      </c>
      <c r="D23" s="10">
        <f>0.069*C23</f>
        <v>123.49809708433735</v>
      </c>
      <c r="E23" s="10">
        <f>C23*0.0335</f>
        <v>59.959221048192774</v>
      </c>
      <c r="F23" s="14">
        <f>C23-D23-E23</f>
        <v>1606.3701758433733</v>
      </c>
    </row>
    <row r="24" spans="1:6" ht="15">
      <c r="A24" s="2" t="s">
        <v>17</v>
      </c>
      <c r="B24" s="12">
        <v>3801.47</v>
      </c>
      <c r="C24" s="10">
        <f>B24*B19</f>
        <v>1876.6895572289154</v>
      </c>
      <c r="D24" s="10">
        <f>0.069*C24</f>
        <v>129.49157944879516</v>
      </c>
      <c r="E24" s="10">
        <f>C24*0.0335</f>
        <v>62.86910016716867</v>
      </c>
      <c r="F24" s="14">
        <f>C24-D24-E24</f>
        <v>1684.3288776129516</v>
      </c>
    </row>
    <row r="25" spans="1:6" ht="15">
      <c r="A25" s="2" t="s">
        <v>19</v>
      </c>
      <c r="B25" s="12">
        <v>4458.97</v>
      </c>
      <c r="C25" s="10">
        <f>B25*B19</f>
        <v>2201.2806716867467</v>
      </c>
      <c r="D25" s="10">
        <f>0.069*C25</f>
        <v>151.88836634638554</v>
      </c>
      <c r="E25" s="10">
        <f>C25*0.0335</f>
        <v>73.74290250150602</v>
      </c>
      <c r="F25" s="14">
        <f>C25-D25-E25</f>
        <v>1975.649402838855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ht="12.75" hidden="1"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spans="1:2" ht="12.75" hidden="1">
      <c r="A36">
        <v>67</v>
      </c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D10" sqref="D10:E10"/>
    </sheetView>
  </sheetViews>
  <sheetFormatPr defaultColWidth="11.421875" defaultRowHeight="12.75"/>
  <cols>
    <col min="1" max="1" width="54.421875" style="0" customWidth="1"/>
    <col min="2" max="2" width="14.57421875" style="0" customWidth="1"/>
    <col min="3" max="3" width="17.421875" style="0" customWidth="1"/>
    <col min="6" max="6" width="13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83</v>
      </c>
      <c r="C4" s="21"/>
      <c r="D4" s="21"/>
      <c r="E4" s="21"/>
      <c r="F4" s="21"/>
    </row>
    <row r="5" spans="1:6" ht="52.5">
      <c r="A5" t="s">
        <v>0</v>
      </c>
      <c r="B5" s="30" t="s">
        <v>31</v>
      </c>
      <c r="C5" s="30" t="s">
        <v>5</v>
      </c>
      <c r="D5" s="30" t="s">
        <v>32</v>
      </c>
      <c r="E5" s="30" t="s">
        <v>84</v>
      </c>
      <c r="F5" s="30" t="s">
        <v>12</v>
      </c>
    </row>
    <row r="6" spans="1:6" ht="21">
      <c r="A6" s="28">
        <v>1957</v>
      </c>
      <c r="B6" s="20">
        <v>62</v>
      </c>
      <c r="C6" s="20">
        <v>2019</v>
      </c>
      <c r="D6" s="20">
        <v>41.5</v>
      </c>
      <c r="E6" s="37">
        <f>66.75</f>
        <v>66.75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64</v>
      </c>
      <c r="C9" s="29" t="s">
        <v>35</v>
      </c>
    </row>
    <row r="10" spans="1:5" ht="51.75">
      <c r="A10" s="17" t="s">
        <v>36</v>
      </c>
      <c r="B10" s="26">
        <v>37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0.9397590361445783</v>
      </c>
    </row>
    <row r="13" spans="1:2" ht="12.75">
      <c r="A13" s="2" t="s">
        <v>28</v>
      </c>
      <c r="B13" s="18">
        <f>IF(B12&gt;1,1,B12)</f>
        <v>0.9397590361445783</v>
      </c>
    </row>
    <row r="14" spans="1:2" ht="12.75">
      <c r="A14" s="2" t="s">
        <v>4</v>
      </c>
      <c r="B14" s="33">
        <f>B7*B13</f>
        <v>0.7048192771084337</v>
      </c>
    </row>
    <row r="15" spans="1:2" ht="26.25">
      <c r="A15" s="2" t="s">
        <v>30</v>
      </c>
      <c r="B15">
        <f>D6-B11</f>
        <v>2.5</v>
      </c>
    </row>
    <row r="16" spans="1:2" ht="12.75">
      <c r="A16" s="2" t="s">
        <v>1</v>
      </c>
      <c r="B16" s="39">
        <f>E6-B9</f>
        <v>2.75</v>
      </c>
    </row>
    <row r="17" spans="1:2" ht="26.25">
      <c r="A17" s="2" t="s">
        <v>25</v>
      </c>
      <c r="B17" s="18">
        <f>IF(B15&gt;B16,B16,B15)</f>
        <v>2.5</v>
      </c>
    </row>
    <row r="18" spans="1:4" ht="12.75">
      <c r="A18" s="2" t="s">
        <v>34</v>
      </c>
      <c r="B18" s="34">
        <f>B17*C18</f>
        <v>0.125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0.5798192771084337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1766.5527861445782</v>
      </c>
      <c r="D22" s="10">
        <f>0.069*C22</f>
        <v>121.89214224397591</v>
      </c>
      <c r="E22" s="10">
        <f>C22*0.0335</f>
        <v>59.179518335843376</v>
      </c>
      <c r="F22" s="14">
        <f>C22-D22-E22</f>
        <v>1585.481125564759</v>
      </c>
    </row>
    <row r="23" spans="1:6" ht="15">
      <c r="A23" s="2" t="s">
        <v>18</v>
      </c>
      <c r="B23" s="12">
        <v>3625.52</v>
      </c>
      <c r="C23" s="10">
        <f>B23*B19</f>
        <v>2102.1463855421684</v>
      </c>
      <c r="D23" s="10">
        <f>0.069*C23</f>
        <v>145.04810060240965</v>
      </c>
      <c r="E23" s="10">
        <f>C23*0.0335</f>
        <v>70.42190391566265</v>
      </c>
      <c r="F23" s="14">
        <f>C23-D23-E23</f>
        <v>1886.6763810240961</v>
      </c>
    </row>
    <row r="24" spans="1:6" ht="15">
      <c r="A24" s="2" t="s">
        <v>17</v>
      </c>
      <c r="B24" s="12">
        <v>3801.47</v>
      </c>
      <c r="C24" s="10">
        <f>B24*B19</f>
        <v>2204.1655873493974</v>
      </c>
      <c r="D24" s="10">
        <f>0.069*C24</f>
        <v>152.08742552710842</v>
      </c>
      <c r="E24" s="10">
        <f>C24*0.0335</f>
        <v>73.83954717620482</v>
      </c>
      <c r="F24" s="14">
        <f>C24-D24-E24</f>
        <v>1978.2386146460842</v>
      </c>
    </row>
    <row r="25" spans="1:6" ht="15">
      <c r="A25" s="2" t="s">
        <v>19</v>
      </c>
      <c r="B25" s="12">
        <v>4458.97</v>
      </c>
      <c r="C25" s="10">
        <f>B25*B19</f>
        <v>2585.396762048193</v>
      </c>
      <c r="D25" s="10">
        <f>0.069*C25</f>
        <v>178.39237658132532</v>
      </c>
      <c r="E25" s="10">
        <f>C25*0.0335</f>
        <v>86.61079152861447</v>
      </c>
      <c r="F25" s="14">
        <f>C25-D25-E25</f>
        <v>2320.3935939382536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ht="12.75" hidden="1"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spans="1:2" ht="12.75" hidden="1">
      <c r="A36">
        <v>67</v>
      </c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$A$31:$A$36</formula1>
    </dataValidation>
    <dataValidation type="list" allowBlank="1" showInputMessage="1" showErrorMessage="1" sqref="B10">
      <formula1>$B$28:$B$43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22" sqref="A22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4" max="4" width="17.28125" style="0" customWidth="1"/>
    <col min="5" max="5" width="18.140625" style="0" customWidth="1"/>
    <col min="6" max="6" width="15.57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24</v>
      </c>
      <c r="C4" s="21"/>
      <c r="D4" s="21"/>
      <c r="E4" s="21"/>
    </row>
    <row r="5" spans="1:6" ht="26.25">
      <c r="A5" t="s">
        <v>0</v>
      </c>
      <c r="B5" s="30" t="s">
        <v>31</v>
      </c>
      <c r="C5" s="30" t="s">
        <v>5</v>
      </c>
      <c r="D5" s="30" t="s">
        <v>32</v>
      </c>
      <c r="E5" s="30" t="s">
        <v>33</v>
      </c>
      <c r="F5" s="30" t="s">
        <v>12</v>
      </c>
    </row>
    <row r="6" spans="1:6" ht="12.75">
      <c r="A6" s="20" t="s">
        <v>6</v>
      </c>
      <c r="B6" s="20">
        <v>62</v>
      </c>
      <c r="C6" s="20" t="s">
        <v>7</v>
      </c>
      <c r="D6" s="20">
        <v>41.5</v>
      </c>
      <c r="E6" s="20">
        <v>67</v>
      </c>
      <c r="F6" s="22"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62</v>
      </c>
      <c r="C9" s="29" t="s">
        <v>35</v>
      </c>
    </row>
    <row r="10" spans="1:5" ht="44.25" customHeight="1">
      <c r="A10" s="17" t="s">
        <v>36</v>
      </c>
      <c r="B10" s="26">
        <v>38</v>
      </c>
      <c r="C10" s="29" t="s">
        <v>35</v>
      </c>
      <c r="D10" s="43" t="s">
        <v>88</v>
      </c>
      <c r="E10" s="43" t="s">
        <v>89</v>
      </c>
    </row>
    <row r="11" spans="1:2" ht="14.25" customHeight="1">
      <c r="A11" s="2" t="s">
        <v>11</v>
      </c>
      <c r="B11" s="1">
        <f>B10+B9-B6</f>
        <v>38</v>
      </c>
    </row>
    <row r="12" ht="12.75" hidden="1">
      <c r="B12" s="5">
        <f>B11/D6</f>
        <v>0.9156626506024096</v>
      </c>
    </row>
    <row r="13" spans="1:2" ht="12.75">
      <c r="A13" s="2" t="s">
        <v>28</v>
      </c>
      <c r="B13" s="18">
        <f>IF(B12&gt;1,1,B12)</f>
        <v>0.9156626506024096</v>
      </c>
    </row>
    <row r="14" spans="1:2" ht="12.75">
      <c r="A14" s="2" t="s">
        <v>4</v>
      </c>
      <c r="B14" s="23">
        <f>B7*B13</f>
        <v>0.6867469879518072</v>
      </c>
    </row>
    <row r="15" spans="1:2" ht="26.25">
      <c r="A15" s="2" t="s">
        <v>30</v>
      </c>
      <c r="B15">
        <f>D6-B11</f>
        <v>3.5</v>
      </c>
    </row>
    <row r="16" spans="1:2" ht="12.75">
      <c r="A16" s="2" t="s">
        <v>1</v>
      </c>
      <c r="B16">
        <f>E6-B9</f>
        <v>5</v>
      </c>
    </row>
    <row r="17" spans="1:2" ht="26.25">
      <c r="A17" s="2" t="s">
        <v>25</v>
      </c>
      <c r="B17" s="3">
        <f>IF(B15&gt;B16,B16,B15)</f>
        <v>3.5</v>
      </c>
    </row>
    <row r="18" spans="1:4" ht="12.75">
      <c r="A18" s="2" t="s">
        <v>34</v>
      </c>
      <c r="B18" s="34">
        <f>B17*C18</f>
        <v>0.17500000000000002</v>
      </c>
      <c r="C18" s="4">
        <f>F6</f>
        <v>0.05</v>
      </c>
      <c r="D18" t="s">
        <v>13</v>
      </c>
    </row>
    <row r="19" spans="1:3" ht="17.25">
      <c r="A19" s="19" t="s">
        <v>2</v>
      </c>
      <c r="B19" s="24">
        <f>B14-B18</f>
        <v>0.5117469879518072</v>
      </c>
      <c r="C19" s="3" t="s">
        <v>14</v>
      </c>
    </row>
    <row r="20" ht="9" customHeight="1"/>
    <row r="21" spans="2:6" ht="24" customHeight="1"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1559.1549006024095</v>
      </c>
      <c r="D22" s="10">
        <f>0.069*C22</f>
        <v>107.58168814156626</v>
      </c>
      <c r="E22" s="10">
        <f>C22*0.0335</f>
        <v>52.23168917018072</v>
      </c>
      <c r="F22" s="14">
        <f>C22-D22-E22</f>
        <v>1399.3415232906625</v>
      </c>
    </row>
    <row r="23" spans="1:6" ht="15">
      <c r="A23" s="2" t="s">
        <v>18</v>
      </c>
      <c r="B23" s="12">
        <v>3625.52</v>
      </c>
      <c r="C23" s="10">
        <f>B23*B19</f>
        <v>1855.3489397590358</v>
      </c>
      <c r="D23" s="10">
        <f>0.069*C23</f>
        <v>128.01907684337348</v>
      </c>
      <c r="E23" s="10">
        <f>C23*0.0335</f>
        <v>62.1541894819277</v>
      </c>
      <c r="F23" s="14">
        <f>C23-D23-E23</f>
        <v>1665.1756734337346</v>
      </c>
    </row>
    <row r="24" spans="1:6" ht="15">
      <c r="A24" s="2" t="s">
        <v>17</v>
      </c>
      <c r="B24" s="12">
        <v>3801.47</v>
      </c>
      <c r="C24" s="10">
        <f>B24*B19</f>
        <v>1945.3908222891564</v>
      </c>
      <c r="D24" s="10">
        <f>0.069*C24</f>
        <v>134.2319667379518</v>
      </c>
      <c r="E24" s="10">
        <f>C24*0.0335</f>
        <v>65.17059254668675</v>
      </c>
      <c r="F24" s="14">
        <f>C24-D24-E24</f>
        <v>1745.9882630045179</v>
      </c>
    </row>
    <row r="25" spans="1:6" ht="15">
      <c r="A25" s="2" t="s">
        <v>19</v>
      </c>
      <c r="B25" s="12">
        <v>4458.97</v>
      </c>
      <c r="C25" s="10">
        <f>B25*B19</f>
        <v>2281.8644668674697</v>
      </c>
      <c r="D25" s="10">
        <f>0.069*C25</f>
        <v>157.44864821385542</v>
      </c>
      <c r="E25" s="10">
        <f>C25*0.0335</f>
        <v>76.44245964006024</v>
      </c>
      <c r="F25" s="14">
        <f>C25-D25-E25</f>
        <v>2047.973359013554</v>
      </c>
    </row>
    <row r="26" spans="1:6" ht="15">
      <c r="A26" s="36" t="s">
        <v>87</v>
      </c>
      <c r="B26" s="12"/>
      <c r="C26" s="10"/>
      <c r="D26" s="10"/>
      <c r="E26" s="10"/>
      <c r="F26" s="35"/>
    </row>
    <row r="27" spans="1:2" ht="12.75">
      <c r="A27" s="2"/>
      <c r="B27" s="12"/>
    </row>
    <row r="28" spans="1:2" ht="12.75" hidden="1">
      <c r="A28">
        <v>62</v>
      </c>
      <c r="B28">
        <v>30</v>
      </c>
    </row>
    <row r="29" spans="1:2" ht="12.75" hidden="1">
      <c r="A29">
        <v>63</v>
      </c>
      <c r="B29">
        <v>31</v>
      </c>
    </row>
    <row r="30" spans="1:2" ht="12.75" hidden="1">
      <c r="A30">
        <v>64</v>
      </c>
      <c r="B30">
        <v>32</v>
      </c>
    </row>
    <row r="31" spans="1:2" ht="12.75" hidden="1">
      <c r="A31">
        <v>65</v>
      </c>
      <c r="B31">
        <v>33</v>
      </c>
    </row>
    <row r="32" spans="1:2" ht="12.75" hidden="1">
      <c r="A32">
        <v>66</v>
      </c>
      <c r="B32">
        <v>34</v>
      </c>
    </row>
    <row r="33" spans="1:2" ht="12.75" hidden="1">
      <c r="A33">
        <v>67</v>
      </c>
      <c r="B33">
        <v>35</v>
      </c>
    </row>
    <row r="34" ht="12.75" hidden="1"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$A$28:$A$33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5" max="5" width="13.28125" style="0" customWidth="1"/>
    <col min="6" max="6" width="14.71093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40</v>
      </c>
      <c r="C4" s="21"/>
      <c r="D4" s="21"/>
      <c r="E4" s="21"/>
    </row>
    <row r="5" spans="1:6" ht="52.5">
      <c r="A5" t="s">
        <v>0</v>
      </c>
      <c r="B5" s="30" t="s">
        <v>37</v>
      </c>
      <c r="C5" s="30" t="s">
        <v>5</v>
      </c>
      <c r="D5" s="30" t="s">
        <v>38</v>
      </c>
      <c r="E5" s="30" t="s">
        <v>39</v>
      </c>
      <c r="F5" s="30" t="s">
        <v>12</v>
      </c>
    </row>
    <row r="6" spans="1:6" ht="12.75">
      <c r="A6" s="20" t="s">
        <v>45</v>
      </c>
      <c r="B6" s="20">
        <v>60</v>
      </c>
      <c r="C6" s="20">
        <v>2011</v>
      </c>
      <c r="D6" s="20">
        <v>40.75</v>
      </c>
      <c r="E6" s="20">
        <v>62.75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</v>
      </c>
      <c r="C9" s="29" t="s">
        <v>35</v>
      </c>
    </row>
    <row r="10" spans="1:5" ht="51.75">
      <c r="A10" s="17" t="s">
        <v>41</v>
      </c>
      <c r="B10" s="26">
        <v>40</v>
      </c>
      <c r="C10" s="29" t="s">
        <v>35</v>
      </c>
      <c r="D10" s="43" t="s">
        <v>95</v>
      </c>
      <c r="E10" s="43" t="s">
        <v>89</v>
      </c>
    </row>
    <row r="11" spans="1:2" ht="14.25" customHeight="1">
      <c r="A11" s="2" t="s">
        <v>11</v>
      </c>
      <c r="B11" s="1">
        <f>B10+B9-B6</f>
        <v>40</v>
      </c>
    </row>
    <row r="12" ht="12.75" hidden="1">
      <c r="B12" s="32">
        <f>B11/D6</f>
        <v>0.9815950920245399</v>
      </c>
    </row>
    <row r="13" spans="1:2" ht="12.75">
      <c r="A13" s="2" t="s">
        <v>28</v>
      </c>
      <c r="B13" s="18">
        <f>IF(B12&gt;1,1,B12)</f>
        <v>0.9815950920245399</v>
      </c>
    </row>
    <row r="14" spans="1:2" ht="12.75">
      <c r="A14" s="2" t="s">
        <v>4</v>
      </c>
      <c r="B14" s="33">
        <f>B7*B13</f>
        <v>0.7361963190184049</v>
      </c>
    </row>
    <row r="15" spans="1:2" ht="26.25">
      <c r="A15" s="2" t="s">
        <v>30</v>
      </c>
      <c r="B15">
        <f>D6-B11</f>
        <v>0.75</v>
      </c>
    </row>
    <row r="16" spans="1:2" ht="13.5" customHeight="1">
      <c r="A16" s="2" t="s">
        <v>1</v>
      </c>
      <c r="B16">
        <f>E6-B9</f>
        <v>2.75</v>
      </c>
    </row>
    <row r="17" spans="1:2" ht="26.25">
      <c r="A17" s="2" t="s">
        <v>25</v>
      </c>
      <c r="B17" s="3">
        <f>IF(B15&gt;B16,B16,B15)</f>
        <v>0.75</v>
      </c>
    </row>
    <row r="18" spans="1:4" ht="12.75">
      <c r="A18" s="2" t="s">
        <v>34</v>
      </c>
      <c r="B18" s="34">
        <f>B17*C18</f>
        <v>0.0225</v>
      </c>
      <c r="C18" s="4">
        <f>F6</f>
        <v>0.03</v>
      </c>
      <c r="D18" t="s">
        <v>13</v>
      </c>
    </row>
    <row r="19" spans="1:3" ht="17.25">
      <c r="A19" s="19" t="s">
        <v>2</v>
      </c>
      <c r="B19" s="24">
        <f>B14-B18</f>
        <v>0.7136963190184049</v>
      </c>
      <c r="C19" s="3" t="s">
        <v>14</v>
      </c>
    </row>
    <row r="21" spans="1:6" ht="26.2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2174.439986042945</v>
      </c>
      <c r="D22" s="10">
        <f>0.069*C22</f>
        <v>150.0363590369632</v>
      </c>
      <c r="E22" s="10">
        <f>C22*0.0335</f>
        <v>72.84373953243866</v>
      </c>
      <c r="F22" s="14">
        <f>C22-D22-E22</f>
        <v>1951.559887473543</v>
      </c>
    </row>
    <row r="23" spans="1:6" ht="15">
      <c r="A23" s="2" t="s">
        <v>18</v>
      </c>
      <c r="B23" s="12">
        <v>3625.52</v>
      </c>
      <c r="C23" s="10">
        <f>B23*B19</f>
        <v>2587.5202785276074</v>
      </c>
      <c r="D23" s="10">
        <f>0.069*C23</f>
        <v>178.53889921840494</v>
      </c>
      <c r="E23" s="10">
        <f>C23*0.0335</f>
        <v>86.68192933067485</v>
      </c>
      <c r="F23" s="14">
        <f>C23-D23-E23</f>
        <v>2322.2994499785277</v>
      </c>
    </row>
    <row r="24" spans="1:6" ht="15">
      <c r="A24" s="2" t="s">
        <v>17</v>
      </c>
      <c r="B24" s="12">
        <v>3801.47</v>
      </c>
      <c r="C24" s="10">
        <f>B24*B19</f>
        <v>2713.0951458588956</v>
      </c>
      <c r="D24" s="10">
        <f>0.069*C24</f>
        <v>187.2035650642638</v>
      </c>
      <c r="E24" s="10">
        <f>C24*0.0335</f>
        <v>90.888687386273</v>
      </c>
      <c r="F24" s="14">
        <f>C24-D24-E24</f>
        <v>2435.002893408359</v>
      </c>
    </row>
    <row r="25" spans="1:6" ht="15">
      <c r="A25" s="2" t="s">
        <v>19</v>
      </c>
      <c r="B25" s="12">
        <v>4458.97</v>
      </c>
      <c r="C25" s="10">
        <f>B25*B19</f>
        <v>3182.350475613497</v>
      </c>
      <c r="D25" s="10">
        <f>0.069*C25</f>
        <v>219.58218281733133</v>
      </c>
      <c r="E25" s="10">
        <f>C25*0.0335</f>
        <v>106.60874093305216</v>
      </c>
      <c r="F25" s="14">
        <f>C25-D25-E25</f>
        <v>2856.159551863114</v>
      </c>
    </row>
    <row r="26" spans="1:6" ht="15">
      <c r="A26" s="2"/>
      <c r="B26" s="12"/>
      <c r="C26" s="10"/>
      <c r="D26" s="10"/>
      <c r="E26" s="10"/>
      <c r="F26" s="35"/>
    </row>
    <row r="27" spans="1:6" ht="15" hidden="1">
      <c r="A27" s="2">
        <v>60</v>
      </c>
      <c r="B27" s="12"/>
      <c r="C27" s="10"/>
      <c r="D27" s="10"/>
      <c r="E27" s="10"/>
      <c r="F27" s="35"/>
    </row>
    <row r="28" spans="1:2" ht="12.75" hidden="1">
      <c r="A28" s="2">
        <v>61</v>
      </c>
      <c r="B28" s="12"/>
    </row>
    <row r="29" spans="1:2" ht="12.75" hidden="1">
      <c r="A29">
        <v>62</v>
      </c>
      <c r="B29">
        <v>30</v>
      </c>
    </row>
    <row r="30" spans="1:2" ht="12.75" hidden="1">
      <c r="A30">
        <v>63</v>
      </c>
      <c r="B30">
        <v>31</v>
      </c>
    </row>
    <row r="31" spans="1:2" ht="12.75" hidden="1">
      <c r="A31">
        <v>64</v>
      </c>
      <c r="B31">
        <v>32</v>
      </c>
    </row>
    <row r="32" spans="1:2" ht="12.75" hidden="1">
      <c r="A32">
        <v>65</v>
      </c>
      <c r="B32">
        <v>33</v>
      </c>
    </row>
    <row r="33" ht="12.75" hidden="1">
      <c r="B33">
        <v>34</v>
      </c>
    </row>
    <row r="34" ht="12.75" hidden="1">
      <c r="B34">
        <v>35</v>
      </c>
    </row>
    <row r="35" ht="12.75" hidden="1">
      <c r="B35">
        <v>36</v>
      </c>
    </row>
    <row r="36" ht="12.75" hidden="1">
      <c r="B36">
        <v>37</v>
      </c>
    </row>
    <row r="37" ht="12.75" hidden="1">
      <c r="B37">
        <v>38</v>
      </c>
    </row>
    <row r="38" ht="12.75" hidden="1">
      <c r="B38">
        <v>39</v>
      </c>
    </row>
    <row r="39" ht="12.75" hidden="1">
      <c r="B39">
        <v>40</v>
      </c>
    </row>
    <row r="40" ht="12.75" hidden="1">
      <c r="B40">
        <v>41</v>
      </c>
    </row>
    <row r="41" ht="12.75" hidden="1">
      <c r="B41">
        <v>42</v>
      </c>
    </row>
    <row r="42" ht="12.75" hidden="1">
      <c r="B42">
        <v>43</v>
      </c>
    </row>
    <row r="43" ht="12.75" hidden="1">
      <c r="B43">
        <v>44</v>
      </c>
    </row>
    <row r="44" ht="12.75" hidden="1">
      <c r="B44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$A$27:$A$32</formula1>
    </dataValidation>
    <dataValidation type="list" allowBlank="1" showInputMessage="1" showErrorMessage="1" sqref="B10">
      <formula1>$B$29:$B$46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42187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5" ht="21">
      <c r="A4" s="27" t="s">
        <v>8</v>
      </c>
      <c r="B4" s="28" t="s">
        <v>47</v>
      </c>
      <c r="C4" s="21"/>
      <c r="D4" s="21"/>
      <c r="E4" s="21"/>
    </row>
    <row r="5" spans="1:6" ht="52.5">
      <c r="A5" t="s">
        <v>0</v>
      </c>
      <c r="B5" s="30" t="s">
        <v>43</v>
      </c>
      <c r="C5" s="30" t="s">
        <v>5</v>
      </c>
      <c r="D5" s="30" t="s">
        <v>38</v>
      </c>
      <c r="E5" s="30" t="s">
        <v>44</v>
      </c>
      <c r="F5" s="30" t="s">
        <v>12</v>
      </c>
    </row>
    <row r="6" spans="1:6" ht="12.75">
      <c r="A6" s="20" t="s">
        <v>46</v>
      </c>
      <c r="B6" s="20">
        <v>60.33</v>
      </c>
      <c r="C6" s="20">
        <v>2011</v>
      </c>
      <c r="D6" s="20">
        <v>40.75</v>
      </c>
      <c r="E6" s="37">
        <f>1/12+63</f>
        <v>63.083333333333336</v>
      </c>
      <c r="F6" s="22">
        <v>0.03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48</v>
      </c>
      <c r="B10" s="26">
        <v>36</v>
      </c>
      <c r="C10" s="29" t="s">
        <v>35</v>
      </c>
      <c r="D10" s="43" t="s">
        <v>94</v>
      </c>
      <c r="E10" s="43" t="s">
        <v>89</v>
      </c>
    </row>
    <row r="11" spans="1:2" ht="14.25" customHeight="1">
      <c r="A11" s="2" t="s">
        <v>11</v>
      </c>
      <c r="B11" s="1">
        <f>B10+B9-B6</f>
        <v>36</v>
      </c>
    </row>
    <row r="12" ht="12.75" hidden="1">
      <c r="B12" s="32">
        <f>B11/D6</f>
        <v>0.8834355828220859</v>
      </c>
    </row>
    <row r="13" spans="1:2" ht="12.75">
      <c r="A13" s="2" t="s">
        <v>28</v>
      </c>
      <c r="B13" s="18">
        <f>IF(B12&gt;1,1,B12)</f>
        <v>0.8834355828220859</v>
      </c>
    </row>
    <row r="14" spans="1:2" ht="12.75">
      <c r="A14" s="2" t="s">
        <v>4</v>
      </c>
      <c r="B14" s="33">
        <f>B7*B13</f>
        <v>0.6625766871165644</v>
      </c>
    </row>
    <row r="15" spans="1:2" ht="26.25">
      <c r="A15" s="2" t="s">
        <v>30</v>
      </c>
      <c r="B15">
        <f>D6-B11</f>
        <v>4.75</v>
      </c>
    </row>
    <row r="16" spans="1:2" ht="12.75">
      <c r="A16" s="2" t="s">
        <v>1</v>
      </c>
      <c r="B16">
        <f>E6-B9</f>
        <v>2.7533333333333374</v>
      </c>
    </row>
    <row r="17" spans="1:2" ht="26.25">
      <c r="A17" s="2" t="s">
        <v>25</v>
      </c>
      <c r="B17" s="3">
        <f>IF(B15&gt;B16,B16,B15)</f>
        <v>2.7533333333333374</v>
      </c>
    </row>
    <row r="18" spans="1:4" ht="12.75">
      <c r="A18" s="2" t="s">
        <v>34</v>
      </c>
      <c r="B18" s="34">
        <f>B17*C18</f>
        <v>0.08260000000000012</v>
      </c>
      <c r="C18" s="4">
        <f>F6</f>
        <v>0.03</v>
      </c>
      <c r="D18" t="s">
        <v>13</v>
      </c>
    </row>
    <row r="19" spans="1:3" ht="17.25">
      <c r="A19" s="19" t="s">
        <v>2</v>
      </c>
      <c r="B19" s="24">
        <f>B14-B18</f>
        <v>0.5799766871165642</v>
      </c>
      <c r="C19" s="3" t="s">
        <v>14</v>
      </c>
    </row>
    <row r="21" spans="1:6" ht="30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1767.0323719386497</v>
      </c>
      <c r="D22" s="10">
        <f>0.069*C22</f>
        <v>121.92523366376685</v>
      </c>
      <c r="E22" s="10">
        <f>C22*0.0335</f>
        <v>59.19558445994477</v>
      </c>
      <c r="F22" s="14">
        <f>C22-D22-E22</f>
        <v>1585.911553814938</v>
      </c>
    </row>
    <row r="23" spans="1:6" ht="15">
      <c r="A23" s="2" t="s">
        <v>18</v>
      </c>
      <c r="B23" s="12">
        <v>3625.52</v>
      </c>
      <c r="C23" s="10">
        <f>B23*B19</f>
        <v>2102.717078674846</v>
      </c>
      <c r="D23" s="10">
        <f>0.069*C23</f>
        <v>145.0874784285644</v>
      </c>
      <c r="E23" s="10">
        <f>C23*0.0335</f>
        <v>70.44102213560735</v>
      </c>
      <c r="F23" s="14">
        <f>C23-D23-E23</f>
        <v>1887.1885781106744</v>
      </c>
    </row>
    <row r="24" spans="1:6" ht="15">
      <c r="A24" s="2" t="s">
        <v>17</v>
      </c>
      <c r="B24" s="12">
        <v>3801.47</v>
      </c>
      <c r="C24" s="10">
        <f>B24*B19</f>
        <v>2204.763976773005</v>
      </c>
      <c r="D24" s="10">
        <f>0.069*C24</f>
        <v>152.12871439733738</v>
      </c>
      <c r="E24" s="10">
        <f>C24*0.0335</f>
        <v>73.85959322189568</v>
      </c>
      <c r="F24" s="14">
        <f>C24-D24-E24</f>
        <v>1978.7756691537722</v>
      </c>
    </row>
    <row r="25" spans="1:6" ht="15">
      <c r="A25" s="2" t="s">
        <v>19</v>
      </c>
      <c r="B25" s="12">
        <v>4458.97</v>
      </c>
      <c r="C25" s="10">
        <f>B25*B19</f>
        <v>2586.0986485521466</v>
      </c>
      <c r="D25" s="10">
        <f>0.069*C25</f>
        <v>178.44080675009815</v>
      </c>
      <c r="E25" s="10">
        <f>C25*0.0335</f>
        <v>86.63430472649692</v>
      </c>
      <c r="F25" s="14">
        <f>C25-D25-E25</f>
        <v>2321.0235370755518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60.33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49</v>
      </c>
      <c r="C4" s="21"/>
      <c r="D4" s="21"/>
      <c r="E4" s="21"/>
      <c r="F4" s="21"/>
    </row>
    <row r="5" spans="1:6" ht="52.5">
      <c r="A5" t="s">
        <v>0</v>
      </c>
      <c r="B5" s="30" t="s">
        <v>43</v>
      </c>
      <c r="C5" s="30" t="s">
        <v>5</v>
      </c>
      <c r="D5" s="30" t="s">
        <v>55</v>
      </c>
      <c r="E5" s="30" t="s">
        <v>50</v>
      </c>
      <c r="F5" s="30" t="s">
        <v>12</v>
      </c>
    </row>
    <row r="6" spans="1:6" ht="12.75">
      <c r="A6" s="20" t="s">
        <v>51</v>
      </c>
      <c r="B6" s="20">
        <v>60.33</v>
      </c>
      <c r="C6" s="20">
        <v>2012</v>
      </c>
      <c r="D6" s="20">
        <v>41</v>
      </c>
      <c r="E6" s="37">
        <v>63.33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60.33</v>
      </c>
      <c r="C9" s="29" t="s">
        <v>35</v>
      </c>
    </row>
    <row r="10" spans="1:5" ht="51.75">
      <c r="A10" s="17" t="s">
        <v>48</v>
      </c>
      <c r="B10" s="26">
        <v>37</v>
      </c>
      <c r="C10" s="29" t="s">
        <v>35</v>
      </c>
      <c r="D10" s="43" t="s">
        <v>94</v>
      </c>
      <c r="E10" s="43" t="s">
        <v>89</v>
      </c>
    </row>
    <row r="11" spans="1:2" ht="14.25" customHeight="1">
      <c r="A11" s="2" t="s">
        <v>11</v>
      </c>
      <c r="B11" s="1">
        <f>B10+B9-B6</f>
        <v>37</v>
      </c>
    </row>
    <row r="12" ht="12.75" hidden="1">
      <c r="B12" s="32">
        <f>B11/D6</f>
        <v>0.9024390243902439</v>
      </c>
    </row>
    <row r="13" spans="1:2" ht="12.75">
      <c r="A13" s="2" t="s">
        <v>28</v>
      </c>
      <c r="B13" s="18">
        <f>IF(B12&gt;1,1,B12)</f>
        <v>0.9024390243902439</v>
      </c>
    </row>
    <row r="14" spans="1:2" ht="12.75">
      <c r="A14" s="2" t="s">
        <v>4</v>
      </c>
      <c r="B14" s="33">
        <f>B7*B13</f>
        <v>0.676829268292683</v>
      </c>
    </row>
    <row r="15" spans="1:2" ht="26.25">
      <c r="A15" s="2" t="s">
        <v>30</v>
      </c>
      <c r="B15">
        <f>D6-B11</f>
        <v>4</v>
      </c>
    </row>
    <row r="16" spans="1:2" ht="12.75">
      <c r="A16" s="2" t="s">
        <v>1</v>
      </c>
      <c r="B16">
        <f>E6-B9</f>
        <v>3</v>
      </c>
    </row>
    <row r="17" spans="1:2" ht="26.25" hidden="1">
      <c r="A17" s="2" t="s">
        <v>25</v>
      </c>
      <c r="B17" s="3">
        <f>IF(B15&gt;B16,B16,B15)</f>
        <v>3</v>
      </c>
    </row>
    <row r="18" spans="1:4" ht="12.75">
      <c r="A18" s="2" t="s">
        <v>34</v>
      </c>
      <c r="B18" s="34">
        <f>B17*C18</f>
        <v>0.10500000000000001</v>
      </c>
      <c r="C18" s="13">
        <f>F6</f>
        <v>0.035</v>
      </c>
      <c r="D18" t="s">
        <v>13</v>
      </c>
    </row>
    <row r="19" spans="1:3" ht="17.25">
      <c r="A19" s="19" t="s">
        <v>2</v>
      </c>
      <c r="B19" s="24">
        <f>B14-B18</f>
        <v>0.571829268292683</v>
      </c>
      <c r="C19" s="3" t="s">
        <v>14</v>
      </c>
    </row>
    <row r="21" spans="1:6" ht="27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1742.209386585366</v>
      </c>
      <c r="D22" s="10">
        <f>0.069*C22</f>
        <v>120.21244767439026</v>
      </c>
      <c r="E22" s="10">
        <f>C22*0.0335</f>
        <v>58.364014450609766</v>
      </c>
      <c r="F22" s="14">
        <f>C22-D22-E22</f>
        <v>1563.632924460366</v>
      </c>
    </row>
    <row r="23" spans="1:6" ht="15">
      <c r="A23" s="2" t="s">
        <v>18</v>
      </c>
      <c r="B23" s="12">
        <v>3625.52</v>
      </c>
      <c r="C23" s="10">
        <f>B23*B19</f>
        <v>2073.178448780488</v>
      </c>
      <c r="D23" s="10">
        <f>0.069*C23</f>
        <v>143.0493129658537</v>
      </c>
      <c r="E23" s="10">
        <f>C23*0.0335</f>
        <v>69.45147803414635</v>
      </c>
      <c r="F23" s="14">
        <f>C23-D23-E23</f>
        <v>1860.677657780488</v>
      </c>
    </row>
    <row r="24" spans="1:6" ht="15">
      <c r="A24" s="2" t="s">
        <v>17</v>
      </c>
      <c r="B24" s="12">
        <v>3801.47</v>
      </c>
      <c r="C24" s="10">
        <f>B24*B19</f>
        <v>2173.7918085365854</v>
      </c>
      <c r="D24" s="10">
        <f>0.069*C24</f>
        <v>149.9916347890244</v>
      </c>
      <c r="E24" s="10">
        <f>C24*0.0335</f>
        <v>72.82202558597562</v>
      </c>
      <c r="F24" s="14">
        <f>C24-D24-E24</f>
        <v>1950.9781481615855</v>
      </c>
    </row>
    <row r="25" spans="1:6" ht="15">
      <c r="A25" s="2" t="s">
        <v>19</v>
      </c>
      <c r="B25" s="12">
        <v>4458.97</v>
      </c>
      <c r="C25" s="10">
        <f>B25*B19</f>
        <v>2549.7695524390247</v>
      </c>
      <c r="D25" s="10">
        <f>0.069*C25</f>
        <v>175.93409911829272</v>
      </c>
      <c r="E25" s="10">
        <f>C25*0.0335</f>
        <v>85.41728000670733</v>
      </c>
      <c r="F25" s="14">
        <f>C25-D25-E25</f>
        <v>2288.418173314025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60.33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52</v>
      </c>
      <c r="C4" s="21"/>
      <c r="D4" s="21"/>
      <c r="E4" s="21"/>
      <c r="F4" s="21"/>
    </row>
    <row r="5" spans="1:6" ht="52.5">
      <c r="A5" t="s">
        <v>0</v>
      </c>
      <c r="B5" s="30" t="s">
        <v>54</v>
      </c>
      <c r="C5" s="30" t="s">
        <v>5</v>
      </c>
      <c r="D5" s="30" t="s">
        <v>55</v>
      </c>
      <c r="E5" s="30" t="s">
        <v>56</v>
      </c>
      <c r="F5" s="30" t="s">
        <v>12</v>
      </c>
    </row>
    <row r="6" spans="1:6" ht="12.75">
      <c r="A6" s="20" t="s">
        <v>53</v>
      </c>
      <c r="B6" s="20">
        <v>60.66</v>
      </c>
      <c r="C6" s="20">
        <v>2012</v>
      </c>
      <c r="D6" s="20">
        <v>41</v>
      </c>
      <c r="E6" s="37">
        <v>63.66</v>
      </c>
      <c r="F6" s="38">
        <f>0.875*4%</f>
        <v>0.035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57</v>
      </c>
      <c r="B10" s="26">
        <v>37</v>
      </c>
      <c r="C10" s="29" t="s">
        <v>35</v>
      </c>
      <c r="D10" s="43" t="s">
        <v>93</v>
      </c>
      <c r="E10" s="43" t="s">
        <v>89</v>
      </c>
    </row>
    <row r="11" spans="1:2" ht="14.25" customHeight="1">
      <c r="A11" s="2" t="s">
        <v>11</v>
      </c>
      <c r="B11" s="1">
        <f>B10+B9-B6</f>
        <v>37.34</v>
      </c>
    </row>
    <row r="12" ht="12.75" hidden="1">
      <c r="B12" s="32">
        <f>B11/D6</f>
        <v>0.9107317073170732</v>
      </c>
    </row>
    <row r="13" spans="1:2" ht="12.75">
      <c r="A13" s="2" t="s">
        <v>28</v>
      </c>
      <c r="B13" s="18">
        <f>IF(B12&gt;1,1,B12)</f>
        <v>0.9107317073170732</v>
      </c>
    </row>
    <row r="14" spans="1:2" ht="12.75">
      <c r="A14" s="2" t="s">
        <v>4</v>
      </c>
      <c r="B14" s="33">
        <f>B7*B13</f>
        <v>0.6830487804878049</v>
      </c>
    </row>
    <row r="15" spans="1:2" ht="26.25">
      <c r="A15" s="2" t="s">
        <v>30</v>
      </c>
      <c r="B15">
        <f>D6-B11</f>
        <v>3.6599999999999966</v>
      </c>
    </row>
    <row r="16" spans="1:2" ht="12.75">
      <c r="A16" s="2" t="s">
        <v>1</v>
      </c>
      <c r="B16">
        <f>E6-B9</f>
        <v>2.6599999999999966</v>
      </c>
    </row>
    <row r="17" spans="1:2" ht="26.25">
      <c r="A17" s="2" t="s">
        <v>25</v>
      </c>
      <c r="B17" s="3">
        <f>IF(B15&gt;B16,B16,B15)</f>
        <v>2.6599999999999966</v>
      </c>
    </row>
    <row r="18" spans="1:4" ht="12.75">
      <c r="A18" s="2" t="s">
        <v>34</v>
      </c>
      <c r="B18" s="34">
        <f>B17*C18</f>
        <v>0.09309999999999989</v>
      </c>
      <c r="C18" s="13">
        <f>F6</f>
        <v>0.035</v>
      </c>
      <c r="D18" t="s">
        <v>13</v>
      </c>
    </row>
    <row r="19" spans="1:3" ht="17.25">
      <c r="A19" s="19" t="s">
        <v>2</v>
      </c>
      <c r="B19" s="24">
        <f>B14-B18</f>
        <v>0.5899487804878051</v>
      </c>
      <c r="C19" s="3" t="s">
        <v>14</v>
      </c>
    </row>
    <row r="21" spans="1:6" ht="24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1797.4146479756105</v>
      </c>
      <c r="D22" s="10">
        <f>0.069*C22</f>
        <v>124.02161071031713</v>
      </c>
      <c r="E22" s="10">
        <f>C22*0.0335</f>
        <v>60.21339070718295</v>
      </c>
      <c r="F22" s="14">
        <f>C22-D22-E22</f>
        <v>1613.1796465581103</v>
      </c>
    </row>
    <row r="23" spans="1:6" ht="15">
      <c r="A23" s="2" t="s">
        <v>18</v>
      </c>
      <c r="B23" s="12">
        <v>3625.52</v>
      </c>
      <c r="C23" s="10">
        <f>B23*B19</f>
        <v>2138.871102634147</v>
      </c>
      <c r="D23" s="10">
        <f>0.069*C23</f>
        <v>147.58210608175617</v>
      </c>
      <c r="E23" s="10">
        <f>C23*0.0335</f>
        <v>71.65218193824393</v>
      </c>
      <c r="F23" s="14">
        <f>C23-D23-E23</f>
        <v>1919.636814614147</v>
      </c>
    </row>
    <row r="24" spans="1:6" ht="15">
      <c r="A24" s="2" t="s">
        <v>17</v>
      </c>
      <c r="B24" s="12">
        <v>3801.47</v>
      </c>
      <c r="C24" s="10">
        <f>B24*B19</f>
        <v>2242.6725905609765</v>
      </c>
      <c r="D24" s="10">
        <f>0.069*C24</f>
        <v>154.7444087487074</v>
      </c>
      <c r="E24" s="10">
        <f>C24*0.0335</f>
        <v>75.12953178379271</v>
      </c>
      <c r="F24" s="14">
        <f>C24-D24-E24</f>
        <v>2012.7986500284762</v>
      </c>
    </row>
    <row r="25" spans="1:6" ht="15">
      <c r="A25" s="2" t="s">
        <v>19</v>
      </c>
      <c r="B25" s="12">
        <v>4458.97</v>
      </c>
      <c r="C25" s="10">
        <f>B25*B19</f>
        <v>2630.5639137317085</v>
      </c>
      <c r="D25" s="10">
        <f>0.069*C25</f>
        <v>181.5089100474879</v>
      </c>
      <c r="E25" s="10">
        <f>C25*0.0335</f>
        <v>88.12389111001224</v>
      </c>
      <c r="F25" s="14">
        <f>C25-D25-E25</f>
        <v>2360.9311125742083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spans="1:2" ht="12.75" hidden="1">
      <c r="A29">
        <v>60.66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B10" sqref="B10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14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58</v>
      </c>
      <c r="C4" s="21"/>
      <c r="D4" s="21"/>
      <c r="E4" s="21"/>
      <c r="F4" s="21"/>
    </row>
    <row r="5" spans="1:6" ht="52.5">
      <c r="A5" t="s">
        <v>0</v>
      </c>
      <c r="B5" s="30" t="s">
        <v>54</v>
      </c>
      <c r="C5" s="30" t="s">
        <v>5</v>
      </c>
      <c r="D5" s="30" t="s">
        <v>55</v>
      </c>
      <c r="E5" s="30" t="s">
        <v>60</v>
      </c>
      <c r="F5" s="30" t="s">
        <v>12</v>
      </c>
    </row>
    <row r="6" spans="1:6" ht="12.75">
      <c r="A6" s="20" t="s">
        <v>59</v>
      </c>
      <c r="B6" s="20">
        <v>60.66</v>
      </c>
      <c r="C6" s="20">
        <v>2013</v>
      </c>
      <c r="D6" s="20">
        <v>41</v>
      </c>
      <c r="E6" s="37">
        <f>63+11/12</f>
        <v>63.916666666666664</v>
      </c>
      <c r="F6" s="38">
        <f>4%</f>
        <v>0.04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61</v>
      </c>
      <c r="C9" s="29" t="s">
        <v>35</v>
      </c>
    </row>
    <row r="10" spans="1:5" ht="51.75">
      <c r="A10" s="17" t="s">
        <v>57</v>
      </c>
      <c r="B10" s="26">
        <v>41</v>
      </c>
      <c r="C10" s="29" t="s">
        <v>35</v>
      </c>
      <c r="D10" s="43" t="s">
        <v>93</v>
      </c>
      <c r="E10" s="43" t="s">
        <v>89</v>
      </c>
    </row>
    <row r="11" spans="1:2" ht="14.25" customHeight="1">
      <c r="A11" s="2" t="s">
        <v>11</v>
      </c>
      <c r="B11" s="1">
        <f>B10+B9-B6</f>
        <v>41.34</v>
      </c>
    </row>
    <row r="12" ht="12.75" hidden="1">
      <c r="B12" s="32">
        <f>B11/D6</f>
        <v>1.0082926829268293</v>
      </c>
    </row>
    <row r="13" spans="1:2" ht="12.75">
      <c r="A13" s="2" t="s">
        <v>28</v>
      </c>
      <c r="B13" s="18">
        <f>IF(B12&gt;1,1,B12)</f>
        <v>1</v>
      </c>
    </row>
    <row r="14" spans="1:2" ht="12.75">
      <c r="A14" s="2" t="s">
        <v>4</v>
      </c>
      <c r="B14" s="33">
        <f>B7*B13</f>
        <v>0.75</v>
      </c>
    </row>
    <row r="15" spans="1:2" ht="26.25">
      <c r="A15" s="2" t="s">
        <v>30</v>
      </c>
      <c r="B15">
        <f>D6-B11</f>
        <v>-0.3400000000000034</v>
      </c>
    </row>
    <row r="16" spans="1:2" ht="12.75">
      <c r="A16" s="2" t="s">
        <v>1</v>
      </c>
      <c r="B16" s="39">
        <f>E6-B9</f>
        <v>2.9166666666666643</v>
      </c>
    </row>
    <row r="17" spans="1:2" ht="26.25">
      <c r="A17" s="2" t="s">
        <v>25</v>
      </c>
      <c r="B17" s="18">
        <f>IF(B15&gt;B16,B16,B15)</f>
        <v>-0.3400000000000034</v>
      </c>
    </row>
    <row r="18" spans="1:4" ht="12.75">
      <c r="A18" s="2" t="s">
        <v>34</v>
      </c>
      <c r="B18" s="34">
        <f>B17*C18</f>
        <v>-0.013600000000000136</v>
      </c>
      <c r="C18" s="13">
        <f>F6</f>
        <v>0.04</v>
      </c>
      <c r="D18" t="s">
        <v>13</v>
      </c>
    </row>
    <row r="19" spans="1:3" ht="17.25">
      <c r="A19" s="19" t="s">
        <v>2</v>
      </c>
      <c r="B19" s="24">
        <f>B14-B18</f>
        <v>0.7636000000000002</v>
      </c>
      <c r="C19" s="3" t="s">
        <v>14</v>
      </c>
    </row>
    <row r="21" spans="1:6" ht="24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2326.4830280000006</v>
      </c>
      <c r="D22" s="10">
        <f>0.069*C22</f>
        <v>160.52732893200005</v>
      </c>
      <c r="E22" s="10">
        <f>C22*0.0335</f>
        <v>77.93718143800002</v>
      </c>
      <c r="F22" s="14">
        <f>C22-D22-E22</f>
        <v>2088.01851763</v>
      </c>
    </row>
    <row r="23" spans="1:6" ht="15">
      <c r="A23" s="2" t="s">
        <v>18</v>
      </c>
      <c r="B23" s="12">
        <v>3625.52</v>
      </c>
      <c r="C23" s="10">
        <f>B23*B19</f>
        <v>2768.4470720000004</v>
      </c>
      <c r="D23" s="10">
        <f>0.069*C23</f>
        <v>191.02284796800004</v>
      </c>
      <c r="E23" s="10">
        <f>C23*0.0335</f>
        <v>92.74297691200002</v>
      </c>
      <c r="F23" s="14">
        <f>C23-D23-E23</f>
        <v>2484.6812471200005</v>
      </c>
    </row>
    <row r="24" spans="1:6" ht="15">
      <c r="A24" s="2" t="s">
        <v>17</v>
      </c>
      <c r="B24" s="12">
        <v>3801.47</v>
      </c>
      <c r="C24" s="10">
        <f>B24*B19</f>
        <v>2902.8024920000007</v>
      </c>
      <c r="D24" s="10">
        <f>0.069*C24</f>
        <v>200.29337194800007</v>
      </c>
      <c r="E24" s="10">
        <f>C24*0.0335</f>
        <v>97.24388348200003</v>
      </c>
      <c r="F24" s="14">
        <f>C24-D24-E24</f>
        <v>2605.2652365700005</v>
      </c>
    </row>
    <row r="25" spans="1:6" ht="15">
      <c r="A25" s="2" t="s">
        <v>19</v>
      </c>
      <c r="B25" s="12">
        <v>4458.97</v>
      </c>
      <c r="C25" s="10">
        <f>B25*B19</f>
        <v>3404.8694920000007</v>
      </c>
      <c r="D25" s="10">
        <f>0.069*C25</f>
        <v>234.93599494800006</v>
      </c>
      <c r="E25" s="10">
        <f>C25*0.0335</f>
        <v>114.06312798200003</v>
      </c>
      <c r="F25" s="14">
        <f>C25-D25-E25</f>
        <v>3055.870369070001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spans="2:3" ht="12.75" hidden="1">
      <c r="B28">
        <v>30</v>
      </c>
      <c r="C28" s="10"/>
    </row>
    <row r="29" spans="1:2" ht="12.75" hidden="1">
      <c r="A29">
        <v>60.66</v>
      </c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ht="12.75" hidden="1"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$A$29:$A$34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3.8515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61</v>
      </c>
      <c r="C4" s="21"/>
      <c r="D4" s="21"/>
      <c r="E4" s="21"/>
      <c r="F4" s="21"/>
    </row>
    <row r="5" spans="1:6" ht="52.5">
      <c r="A5" t="s">
        <v>0</v>
      </c>
      <c r="B5" s="30" t="s">
        <v>62</v>
      </c>
      <c r="C5" s="30" t="s">
        <v>5</v>
      </c>
      <c r="D5" s="30" t="s">
        <v>65</v>
      </c>
      <c r="E5" s="30" t="s">
        <v>63</v>
      </c>
      <c r="F5" s="30" t="s">
        <v>12</v>
      </c>
    </row>
    <row r="6" spans="1:6" ht="12.75">
      <c r="A6" s="20">
        <v>1953</v>
      </c>
      <c r="B6" s="20">
        <v>61</v>
      </c>
      <c r="C6" s="20">
        <v>2014</v>
      </c>
      <c r="D6" s="20">
        <v>41.25</v>
      </c>
      <c r="E6" s="37">
        <v>64.5</v>
      </c>
      <c r="F6" s="38">
        <f>4.5%</f>
        <v>0.045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64</v>
      </c>
      <c r="B10" s="26">
        <v>37</v>
      </c>
      <c r="C10" s="29" t="s">
        <v>35</v>
      </c>
      <c r="D10" s="43" t="s">
        <v>92</v>
      </c>
      <c r="E10" s="43" t="s">
        <v>89</v>
      </c>
    </row>
    <row r="11" spans="1:2" ht="14.25" customHeight="1">
      <c r="A11" s="2" t="s">
        <v>11</v>
      </c>
      <c r="B11" s="1">
        <f>B10+B9-B6</f>
        <v>39</v>
      </c>
    </row>
    <row r="12" ht="12.75" hidden="1">
      <c r="B12" s="32">
        <f>B11/D6</f>
        <v>0.9454545454545454</v>
      </c>
    </row>
    <row r="13" spans="1:2" ht="12.75">
      <c r="A13" s="2" t="s">
        <v>28</v>
      </c>
      <c r="B13" s="18">
        <f>IF(B12&gt;1,1,B12)</f>
        <v>0.9454545454545454</v>
      </c>
    </row>
    <row r="14" spans="1:2" ht="12.75">
      <c r="A14" s="2" t="s">
        <v>4</v>
      </c>
      <c r="B14" s="33">
        <f>B7*B13</f>
        <v>0.7090909090909091</v>
      </c>
    </row>
    <row r="15" spans="1:2" ht="26.25">
      <c r="A15" s="2" t="s">
        <v>30</v>
      </c>
      <c r="B15">
        <f>D6-B11</f>
        <v>2.25</v>
      </c>
    </row>
    <row r="16" spans="1:2" ht="12.75">
      <c r="A16" s="2" t="s">
        <v>1</v>
      </c>
      <c r="B16" s="39">
        <f>E6-B9</f>
        <v>1.5</v>
      </c>
    </row>
    <row r="17" spans="1:2" ht="26.25">
      <c r="A17" s="2" t="s">
        <v>25</v>
      </c>
      <c r="B17" s="18">
        <f>IF(B15&gt;B16,B16,B15)</f>
        <v>1.5</v>
      </c>
    </row>
    <row r="18" spans="1:4" ht="12.75">
      <c r="A18" s="2" t="s">
        <v>34</v>
      </c>
      <c r="B18" s="34">
        <f>B17*C18</f>
        <v>0.0675</v>
      </c>
      <c r="C18" s="13">
        <f>F6</f>
        <v>0.045</v>
      </c>
      <c r="D18" t="s">
        <v>13</v>
      </c>
    </row>
    <row r="19" spans="1:3" ht="17.25">
      <c r="A19" s="19" t="s">
        <v>2</v>
      </c>
      <c r="B19" s="24">
        <f>B14-B18</f>
        <v>0.6415909090909091</v>
      </c>
      <c r="C19" s="3" t="s">
        <v>14</v>
      </c>
    </row>
    <row r="21" spans="1:6" ht="26.2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1954.7542704545456</v>
      </c>
      <c r="D22" s="10">
        <f>0.069*C22</f>
        <v>134.87804466136365</v>
      </c>
      <c r="E22" s="10">
        <f>C22*0.0335</f>
        <v>65.48426806022728</v>
      </c>
      <c r="F22" s="14">
        <f>C22-D22-E22</f>
        <v>1754.3919577329546</v>
      </c>
    </row>
    <row r="23" spans="1:6" ht="15">
      <c r="A23" s="2" t="s">
        <v>18</v>
      </c>
      <c r="B23" s="12">
        <v>3625.52</v>
      </c>
      <c r="C23" s="10">
        <f>B23*B19</f>
        <v>2326.100672727273</v>
      </c>
      <c r="D23" s="10">
        <f>0.069*C23</f>
        <v>160.50094641818185</v>
      </c>
      <c r="E23" s="10">
        <f>C23*0.0335</f>
        <v>77.92437253636365</v>
      </c>
      <c r="F23" s="14">
        <f>C23-D23-E23</f>
        <v>2087.6753537727277</v>
      </c>
    </row>
    <row r="24" spans="1:6" ht="15">
      <c r="A24" s="2" t="s">
        <v>17</v>
      </c>
      <c r="B24" s="12">
        <v>3801.47</v>
      </c>
      <c r="C24" s="10">
        <f>B24*B19</f>
        <v>2438.988593181818</v>
      </c>
      <c r="D24" s="10">
        <f>0.069*C24</f>
        <v>168.29021292954545</v>
      </c>
      <c r="E24" s="10">
        <f>C24*0.0335</f>
        <v>81.7061178715909</v>
      </c>
      <c r="F24" s="14">
        <f>C24-D24-E24</f>
        <v>2188.992262380682</v>
      </c>
    </row>
    <row r="25" spans="1:6" ht="15">
      <c r="A25" s="2" t="s">
        <v>19</v>
      </c>
      <c r="B25" s="12">
        <v>4458.97</v>
      </c>
      <c r="C25" s="10">
        <f>B25*B19</f>
        <v>2860.834615909091</v>
      </c>
      <c r="D25" s="10">
        <f>0.069*C25</f>
        <v>197.3975884977273</v>
      </c>
      <c r="E25" s="10">
        <f>C25*0.0335</f>
        <v>95.83795963295455</v>
      </c>
      <c r="F25" s="14">
        <f>C25-D25-E25</f>
        <v>2567.5990677784093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0" customWidth="1"/>
    <col min="2" max="2" width="14.57421875" style="0" customWidth="1"/>
    <col min="3" max="3" width="17.421875" style="0" customWidth="1"/>
    <col min="6" max="6" width="14.00390625" style="0" customWidth="1"/>
  </cols>
  <sheetData>
    <row r="1" ht="17.25">
      <c r="A1" s="6" t="s">
        <v>26</v>
      </c>
    </row>
    <row r="2" ht="12.75">
      <c r="A2" s="1" t="s">
        <v>29</v>
      </c>
    </row>
    <row r="3" ht="17.25">
      <c r="A3" s="6" t="s">
        <v>27</v>
      </c>
    </row>
    <row r="4" spans="1:6" ht="21">
      <c r="A4" s="27" t="s">
        <v>8</v>
      </c>
      <c r="B4" s="28" t="s">
        <v>66</v>
      </c>
      <c r="C4" s="21"/>
      <c r="D4" s="21"/>
      <c r="E4" s="21"/>
      <c r="F4" s="21"/>
    </row>
    <row r="5" spans="1:6" ht="52.5">
      <c r="A5" t="s">
        <v>0</v>
      </c>
      <c r="B5" s="30" t="s">
        <v>68</v>
      </c>
      <c r="C5" s="30" t="s">
        <v>5</v>
      </c>
      <c r="D5" s="30" t="s">
        <v>32</v>
      </c>
      <c r="E5" s="30" t="s">
        <v>69</v>
      </c>
      <c r="F5" s="30" t="s">
        <v>12</v>
      </c>
    </row>
    <row r="6" spans="1:6" ht="12.75">
      <c r="A6" s="20" t="s">
        <v>67</v>
      </c>
      <c r="B6" s="20">
        <v>61.33</v>
      </c>
      <c r="C6" s="20">
        <v>2015</v>
      </c>
      <c r="D6" s="20">
        <v>41.5</v>
      </c>
      <c r="E6" s="37">
        <f>65+1/12</f>
        <v>65.08333333333333</v>
      </c>
      <c r="F6" s="38">
        <f>5%</f>
        <v>0.05</v>
      </c>
    </row>
    <row r="7" spans="1:2" ht="12.75">
      <c r="A7" s="1" t="s">
        <v>3</v>
      </c>
      <c r="B7" s="31">
        <v>0.75</v>
      </c>
    </row>
    <row r="8" ht="21">
      <c r="A8" s="7" t="s">
        <v>9</v>
      </c>
    </row>
    <row r="9" spans="1:3" ht="17.25">
      <c r="A9" s="16" t="s">
        <v>10</v>
      </c>
      <c r="B9" s="25">
        <v>63</v>
      </c>
      <c r="C9" s="29" t="s">
        <v>35</v>
      </c>
    </row>
    <row r="10" spans="1:5" ht="51.75">
      <c r="A10" s="17" t="s">
        <v>70</v>
      </c>
      <c r="B10" s="26">
        <v>37</v>
      </c>
      <c r="C10" s="29" t="s">
        <v>35</v>
      </c>
      <c r="D10" s="43" t="s">
        <v>91</v>
      </c>
      <c r="E10" s="43" t="s">
        <v>89</v>
      </c>
    </row>
    <row r="11" spans="1:2" ht="14.25" customHeight="1">
      <c r="A11" s="2" t="s">
        <v>11</v>
      </c>
      <c r="B11" s="1">
        <f>B10+B9-B6</f>
        <v>38.67</v>
      </c>
    </row>
    <row r="12" ht="12.75" hidden="1">
      <c r="B12" s="32">
        <f>B11/D6</f>
        <v>0.9318072289156627</v>
      </c>
    </row>
    <row r="13" spans="1:2" ht="12.75">
      <c r="A13" s="2" t="s">
        <v>28</v>
      </c>
      <c r="B13" s="18">
        <f>IF(B12&gt;1,1,B12)</f>
        <v>0.9318072289156627</v>
      </c>
    </row>
    <row r="14" spans="1:2" ht="12.75">
      <c r="A14" s="2" t="s">
        <v>4</v>
      </c>
      <c r="B14" s="33">
        <f>B7*B13</f>
        <v>0.6988554216867471</v>
      </c>
    </row>
    <row r="15" spans="1:2" ht="26.25">
      <c r="A15" s="2" t="s">
        <v>30</v>
      </c>
      <c r="B15">
        <f>D6-B11</f>
        <v>2.8299999999999983</v>
      </c>
    </row>
    <row r="16" spans="1:2" ht="12.75">
      <c r="A16" s="2" t="s">
        <v>1</v>
      </c>
      <c r="B16" s="39">
        <f>E6-B9</f>
        <v>2.0833333333333286</v>
      </c>
    </row>
    <row r="17" spans="1:2" ht="26.25">
      <c r="A17" s="2" t="s">
        <v>25</v>
      </c>
      <c r="B17" s="18">
        <f>IF(B15&gt;B16,B16,B15)</f>
        <v>2.0833333333333286</v>
      </c>
    </row>
    <row r="18" spans="1:4" ht="12.75">
      <c r="A18" s="2" t="s">
        <v>34</v>
      </c>
      <c r="B18" s="34">
        <f>B17*C18</f>
        <v>0.10416666666666644</v>
      </c>
      <c r="C18" s="13">
        <f>F6</f>
        <v>0.05</v>
      </c>
      <c r="D18" t="s">
        <v>13</v>
      </c>
    </row>
    <row r="19" spans="1:3" ht="17.25">
      <c r="A19" s="19" t="s">
        <v>2</v>
      </c>
      <c r="B19" s="24">
        <f>B14-B18</f>
        <v>0.5946887550200807</v>
      </c>
      <c r="C19" s="3" t="s">
        <v>14</v>
      </c>
    </row>
    <row r="21" spans="1:6" ht="28.5" customHeight="1">
      <c r="A21" s="2"/>
      <c r="B21" s="41" t="s">
        <v>15</v>
      </c>
      <c r="C21" s="30" t="s">
        <v>20</v>
      </c>
      <c r="D21" s="30" t="s">
        <v>22</v>
      </c>
      <c r="E21" s="42" t="s">
        <v>23</v>
      </c>
      <c r="F21" s="30" t="s">
        <v>21</v>
      </c>
    </row>
    <row r="22" spans="1:6" ht="15">
      <c r="A22" s="2" t="s">
        <v>16</v>
      </c>
      <c r="B22" s="11">
        <v>3046.73</v>
      </c>
      <c r="C22" s="10">
        <f>B22*B19</f>
        <v>1811.8560705823304</v>
      </c>
      <c r="D22" s="10">
        <f>0.069*C22</f>
        <v>125.01806887018081</v>
      </c>
      <c r="E22" s="10">
        <f>C22*0.0335</f>
        <v>60.69717836450807</v>
      </c>
      <c r="F22" s="14">
        <f>C22-D22-E22</f>
        <v>1626.1408233476416</v>
      </c>
    </row>
    <row r="23" spans="1:6" ht="15">
      <c r="A23" s="2" t="s">
        <v>18</v>
      </c>
      <c r="B23" s="12">
        <v>3625.52</v>
      </c>
      <c r="C23" s="10">
        <f>B23*B19</f>
        <v>2156.055975100403</v>
      </c>
      <c r="D23" s="10">
        <f>0.069*C23</f>
        <v>148.76786228192782</v>
      </c>
      <c r="E23" s="10">
        <f>C23*0.0335</f>
        <v>72.22787516586351</v>
      </c>
      <c r="F23" s="14">
        <f>C23-D23-E23</f>
        <v>1935.0602376526117</v>
      </c>
    </row>
    <row r="24" spans="1:6" ht="15">
      <c r="A24" s="2" t="s">
        <v>17</v>
      </c>
      <c r="B24" s="12">
        <v>3801.47</v>
      </c>
      <c r="C24" s="10">
        <f>B24*B19</f>
        <v>2260.691461546186</v>
      </c>
      <c r="D24" s="10">
        <f>0.069*C24</f>
        <v>155.98771084668684</v>
      </c>
      <c r="E24" s="10">
        <f>C24*0.0335</f>
        <v>75.73316396179723</v>
      </c>
      <c r="F24" s="14">
        <f>C24-D24-E24</f>
        <v>2028.970586737702</v>
      </c>
    </row>
    <row r="25" spans="1:6" ht="15">
      <c r="A25" s="2" t="s">
        <v>19</v>
      </c>
      <c r="B25" s="12">
        <v>4458.97</v>
      </c>
      <c r="C25" s="10">
        <f>B25*B19</f>
        <v>2651.6993179718893</v>
      </c>
      <c r="D25" s="10">
        <f>0.069*C25</f>
        <v>182.96725294006038</v>
      </c>
      <c r="E25" s="10">
        <f>C25*0.0335</f>
        <v>88.8319271520583</v>
      </c>
      <c r="F25" s="14">
        <f>C25-D25-E25</f>
        <v>2379.9001378797707</v>
      </c>
    </row>
    <row r="26" spans="1:6" ht="15">
      <c r="A26" s="36" t="s">
        <v>42</v>
      </c>
      <c r="B26" s="12"/>
      <c r="C26" s="10"/>
      <c r="D26" s="10"/>
      <c r="E26" s="10"/>
      <c r="F26" s="35"/>
    </row>
    <row r="27" spans="1:2" ht="12.75">
      <c r="A27" s="2"/>
      <c r="B27" s="12"/>
    </row>
    <row r="28" ht="12.75" hidden="1">
      <c r="B28">
        <v>30</v>
      </c>
    </row>
    <row r="29" ht="12.75" hidden="1">
      <c r="B29">
        <v>31</v>
      </c>
    </row>
    <row r="30" spans="1:2" ht="12.75" hidden="1">
      <c r="A30">
        <v>61.33</v>
      </c>
      <c r="B30">
        <v>32</v>
      </c>
    </row>
    <row r="31" spans="1:2" ht="12.75" hidden="1">
      <c r="A31">
        <v>62</v>
      </c>
      <c r="B31">
        <v>33</v>
      </c>
    </row>
    <row r="32" spans="1:2" ht="12.75" hidden="1">
      <c r="A32">
        <v>63</v>
      </c>
      <c r="B32">
        <v>34</v>
      </c>
    </row>
    <row r="33" spans="1:2" ht="12.75" hidden="1">
      <c r="A33">
        <v>64</v>
      </c>
      <c r="B33">
        <v>35</v>
      </c>
    </row>
    <row r="34" spans="1:2" ht="12.75" hidden="1">
      <c r="A34">
        <v>65</v>
      </c>
      <c r="B34">
        <v>36</v>
      </c>
    </row>
    <row r="35" spans="1:2" ht="12.75" hidden="1">
      <c r="A35">
        <v>66</v>
      </c>
      <c r="B35">
        <v>37</v>
      </c>
    </row>
    <row r="36" ht="12.75" hidden="1">
      <c r="B36">
        <v>38</v>
      </c>
    </row>
    <row r="37" ht="12.75" hidden="1">
      <c r="B37">
        <v>39</v>
      </c>
    </row>
    <row r="38" ht="12.75" hidden="1">
      <c r="B38">
        <v>40</v>
      </c>
    </row>
    <row r="39" ht="12.75" hidden="1">
      <c r="B39">
        <v>41</v>
      </c>
    </row>
    <row r="40" ht="12.75" hidden="1">
      <c r="B40">
        <v>42</v>
      </c>
    </row>
    <row r="41" ht="12.75" hidden="1">
      <c r="B41">
        <v>43</v>
      </c>
    </row>
    <row r="42" ht="12.75" hidden="1">
      <c r="B42">
        <v>44</v>
      </c>
    </row>
    <row r="43" ht="12.75" hidden="1">
      <c r="B43">
        <v>45</v>
      </c>
    </row>
    <row r="44" ht="12.75" hidden="1"/>
  </sheetData>
  <sheetProtection password="D8FB" sheet="1" objects="1" scenarios="1"/>
  <dataValidations count="2">
    <dataValidation type="list" allowBlank="1" showInputMessage="1" showErrorMessage="1" sqref="B9">
      <formula1>$A$30:$A$35</formula1>
    </dataValidation>
    <dataValidation type="list" allowBlank="1" showInputMessage="1" showErrorMessage="1" sqref="B10">
      <formula1>$B$28:$B$45</formula1>
    </dataValidation>
  </dataValidations>
  <printOptions gridLines="1"/>
  <pageMargins left="0.75" right="0.75" top="1" bottom="1" header="0.4921259845" footer="0.492125984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2010-09-29T10:08:54Z</dcterms:created>
  <dcterms:modified xsi:type="dcterms:W3CDTF">2010-10-01T20:03:20Z</dcterms:modified>
  <cp:category/>
  <cp:version/>
  <cp:contentType/>
  <cp:contentStatus/>
</cp:coreProperties>
</file>